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35" windowHeight="12015" activeTab="1"/>
  </bookViews>
  <sheets>
    <sheet name="осн_показатели" sheetId="10" r:id="rId1"/>
    <sheet name="объемы" sheetId="7" r:id="rId2"/>
    <sheet name="МП" sheetId="5" r:id="rId3"/>
    <sheet name="Осн. ключ показбез стелз и ЛПХ" sheetId="9" r:id="rId4"/>
    <sheet name="потреб_рынок" sheetId="8" r:id="rId5"/>
  </sheets>
  <definedNames>
    <definedName name="_xlnm.Print_Area" localSheetId="2">МП!$A$1:$K$15</definedName>
    <definedName name="_xlnm.Print_Area" localSheetId="3">'Осн. ключ показбез стелз и ЛПХ'!$A$1:$AP$43</definedName>
    <definedName name="_xlnm.Print_Area" localSheetId="0">осн_показатели!$A$1:$L$18</definedName>
    <definedName name="_xlnm.Print_Area" localSheetId="4">потреб_рынок!$A$1:$K$19</definedName>
  </definedNames>
  <calcPr calcId="114210"/>
</workbook>
</file>

<file path=xl/calcChain.xml><?xml version="1.0" encoding="utf-8"?>
<calcChain xmlns="http://schemas.openxmlformats.org/spreadsheetml/2006/main">
  <c r="F38" i="7"/>
  <c r="G38"/>
  <c r="H38"/>
  <c r="I38"/>
  <c r="J38"/>
  <c r="E38"/>
  <c r="F37"/>
  <c r="G37"/>
  <c r="H37"/>
  <c r="I37"/>
  <c r="J37"/>
  <c r="E37"/>
  <c r="F19" i="8"/>
  <c r="G19"/>
  <c r="H19"/>
  <c r="E19"/>
  <c r="D6" i="10"/>
  <c r="E6"/>
  <c r="F6"/>
  <c r="G6"/>
  <c r="H6"/>
  <c r="I6"/>
  <c r="J6"/>
  <c r="K6"/>
  <c r="L6"/>
  <c r="D12"/>
  <c r="E12"/>
  <c r="F12"/>
  <c r="G12"/>
  <c r="H12"/>
  <c r="I12"/>
  <c r="J12"/>
  <c r="K12"/>
  <c r="L12"/>
  <c r="D18"/>
  <c r="E18"/>
  <c r="F18"/>
  <c r="G18"/>
  <c r="H18"/>
  <c r="I18"/>
  <c r="J18"/>
  <c r="K18"/>
  <c r="L18"/>
  <c r="V28" i="9"/>
  <c r="Y28"/>
  <c r="Z28"/>
  <c r="W28"/>
  <c r="T28"/>
  <c r="Q28"/>
  <c r="M28"/>
  <c r="N28"/>
  <c r="V27"/>
  <c r="Y27"/>
  <c r="Z27"/>
  <c r="W27"/>
  <c r="T27"/>
  <c r="M27"/>
  <c r="P27"/>
  <c r="Q27"/>
  <c r="N27"/>
  <c r="I10"/>
  <c r="L10"/>
  <c r="O10"/>
  <c r="P10"/>
  <c r="Q10"/>
  <c r="S10"/>
  <c r="T10"/>
  <c r="V10"/>
  <c r="W10"/>
  <c r="X10"/>
  <c r="Y10"/>
  <c r="Z10"/>
  <c r="AB10"/>
  <c r="AC10"/>
  <c r="AD10"/>
  <c r="AE10"/>
  <c r="AF10"/>
  <c r="AG10"/>
  <c r="AH10"/>
  <c r="AI10"/>
  <c r="AJ10"/>
  <c r="AK10"/>
  <c r="AL10"/>
  <c r="AM10"/>
  <c r="AN10"/>
  <c r="AO10"/>
  <c r="AP10"/>
  <c r="AS12"/>
  <c r="AS13"/>
  <c r="AS15"/>
  <c r="AS14"/>
  <c r="AS17"/>
  <c r="AS18"/>
  <c r="AS16"/>
  <c r="AS11"/>
  <c r="AS10"/>
  <c r="AT12"/>
  <c r="AT13"/>
  <c r="AT15"/>
  <c r="AT14"/>
  <c r="AT17"/>
  <c r="AT18"/>
  <c r="AT16"/>
  <c r="AT11"/>
  <c r="AT10"/>
  <c r="AU12"/>
  <c r="AU13"/>
  <c r="AU15"/>
  <c r="AU14"/>
  <c r="AU17"/>
  <c r="AU18"/>
  <c r="AU16"/>
  <c r="AU11"/>
  <c r="AU10"/>
  <c r="AV12"/>
  <c r="AV13"/>
  <c r="AV15"/>
  <c r="AV14"/>
  <c r="AV17"/>
  <c r="AV18"/>
  <c r="AV16"/>
  <c r="AV11"/>
  <c r="AV10"/>
  <c r="AW12"/>
  <c r="AW13"/>
  <c r="AW15"/>
  <c r="AW14"/>
  <c r="AW17"/>
  <c r="AW18"/>
  <c r="AW16"/>
  <c r="AW11"/>
  <c r="AW10"/>
  <c r="AX12"/>
  <c r="AX13"/>
  <c r="AX15"/>
  <c r="AX14"/>
  <c r="AX17"/>
  <c r="AX18"/>
  <c r="AX16"/>
  <c r="AX11"/>
  <c r="AX10"/>
  <c r="AY12"/>
  <c r="AY13"/>
  <c r="AY14"/>
  <c r="AY15"/>
  <c r="AY16"/>
  <c r="AY17"/>
  <c r="AY18"/>
  <c r="AY11"/>
  <c r="AY10"/>
  <c r="AZ12"/>
  <c r="AZ13"/>
  <c r="AZ14"/>
  <c r="AZ15"/>
  <c r="AZ16"/>
  <c r="AZ17"/>
  <c r="AZ18"/>
  <c r="AZ11"/>
  <c r="AZ10"/>
  <c r="BA12"/>
  <c r="BA13"/>
  <c r="BA14"/>
  <c r="BA15"/>
  <c r="BA16"/>
  <c r="BA17"/>
  <c r="BA18"/>
  <c r="BA11"/>
  <c r="BA10"/>
  <c r="BB12"/>
  <c r="BB13"/>
  <c r="BB14"/>
  <c r="BB15"/>
  <c r="BB16"/>
  <c r="BB17"/>
  <c r="BB18"/>
  <c r="BB11"/>
  <c r="BB10"/>
  <c r="BC12"/>
  <c r="BC13"/>
  <c r="BC14"/>
  <c r="BC15"/>
  <c r="BC16"/>
  <c r="BC17"/>
  <c r="BC18"/>
  <c r="BC11"/>
  <c r="BC10"/>
  <c r="BD10"/>
  <c r="H12"/>
  <c r="H13"/>
  <c r="H14"/>
  <c r="H15"/>
  <c r="H16"/>
  <c r="H17"/>
  <c r="H18"/>
  <c r="H11"/>
  <c r="J12"/>
  <c r="K12"/>
  <c r="J13"/>
  <c r="K13"/>
  <c r="J14"/>
  <c r="K14"/>
  <c r="J15"/>
  <c r="K15"/>
  <c r="J16"/>
  <c r="K16"/>
  <c r="J17"/>
  <c r="K17"/>
  <c r="J18"/>
  <c r="K18"/>
  <c r="K11"/>
  <c r="N12"/>
  <c r="M13"/>
  <c r="N13"/>
  <c r="M15"/>
  <c r="N15"/>
  <c r="M14"/>
  <c r="N14"/>
  <c r="M17"/>
  <c r="N17"/>
  <c r="M18"/>
  <c r="N18"/>
  <c r="M16"/>
  <c r="N16"/>
  <c r="N11"/>
  <c r="Q12"/>
  <c r="Q13"/>
  <c r="P15"/>
  <c r="Q15"/>
  <c r="P14"/>
  <c r="Q14"/>
  <c r="Q17"/>
  <c r="Q18"/>
  <c r="P16"/>
  <c r="Q16"/>
  <c r="Q11"/>
  <c r="T12"/>
  <c r="T13"/>
  <c r="T15"/>
  <c r="S14"/>
  <c r="T14"/>
  <c r="T17"/>
  <c r="S18"/>
  <c r="T18"/>
  <c r="S16"/>
  <c r="T16"/>
  <c r="T11"/>
  <c r="V12"/>
  <c r="W12"/>
  <c r="V13"/>
  <c r="W13"/>
  <c r="V15"/>
  <c r="W15"/>
  <c r="V14"/>
  <c r="W14"/>
  <c r="V17"/>
  <c r="W17"/>
  <c r="V18"/>
  <c r="W18"/>
  <c r="V16"/>
  <c r="W16"/>
  <c r="W11"/>
  <c r="Y12"/>
  <c r="Z12"/>
  <c r="Y13"/>
  <c r="Z13"/>
  <c r="Y15"/>
  <c r="Z15"/>
  <c r="Y14"/>
  <c r="Z14"/>
  <c r="Y17"/>
  <c r="Z17"/>
  <c r="Y18"/>
  <c r="Z18"/>
  <c r="Y16"/>
  <c r="Z16"/>
  <c r="Z11"/>
  <c r="AB12"/>
  <c r="AC12"/>
  <c r="AB13"/>
  <c r="AC13"/>
  <c r="AB15"/>
  <c r="AC15"/>
  <c r="AB14"/>
  <c r="AC14"/>
  <c r="AB17"/>
  <c r="AC17"/>
  <c r="AB18"/>
  <c r="AC18"/>
  <c r="AB16"/>
  <c r="AC16"/>
  <c r="AC11"/>
  <c r="AE12"/>
  <c r="AF12"/>
  <c r="AE13"/>
  <c r="AF13"/>
  <c r="AE14"/>
  <c r="AF14"/>
  <c r="AE15"/>
  <c r="AF15"/>
  <c r="AE16"/>
  <c r="AF16"/>
  <c r="AE17"/>
  <c r="AF17"/>
  <c r="AE18"/>
  <c r="AF18"/>
  <c r="AF11"/>
  <c r="AH12"/>
  <c r="AI12"/>
  <c r="AH13"/>
  <c r="AI13"/>
  <c r="AH14"/>
  <c r="AI14"/>
  <c r="AH15"/>
  <c r="AI15"/>
  <c r="AH16"/>
  <c r="AI16"/>
  <c r="AH17"/>
  <c r="AI17"/>
  <c r="AH18"/>
  <c r="AI18"/>
  <c r="AI11"/>
  <c r="AK12"/>
  <c r="AL12"/>
  <c r="AK13"/>
  <c r="AL13"/>
  <c r="AK14"/>
  <c r="AL14"/>
  <c r="AK15"/>
  <c r="AL15"/>
  <c r="AK16"/>
  <c r="AL16"/>
  <c r="AK17"/>
  <c r="AL17"/>
  <c r="AK18"/>
  <c r="AL18"/>
  <c r="AL11"/>
  <c r="AN12"/>
  <c r="AO12"/>
  <c r="AN13"/>
  <c r="AO13"/>
  <c r="AN14"/>
  <c r="AO14"/>
  <c r="AN15"/>
  <c r="AO15"/>
  <c r="AN16"/>
  <c r="AO16"/>
  <c r="AN17"/>
  <c r="AO17"/>
  <c r="AN18"/>
  <c r="AO18"/>
  <c r="AO11"/>
  <c r="AQ12"/>
  <c r="AR12"/>
  <c r="AQ13"/>
  <c r="AR13"/>
  <c r="AQ14"/>
  <c r="AR14"/>
  <c r="AQ15"/>
  <c r="AR15"/>
  <c r="AQ16"/>
  <c r="AR16"/>
  <c r="AQ17"/>
  <c r="AR17"/>
  <c r="AQ18"/>
  <c r="AR18"/>
  <c r="AR11"/>
  <c r="V19"/>
  <c r="Y19"/>
  <c r="AE19"/>
  <c r="AH19"/>
  <c r="AK19"/>
  <c r="AN19"/>
  <c r="AQ19"/>
  <c r="V20"/>
  <c r="Y20"/>
  <c r="AE20"/>
  <c r="AH20"/>
  <c r="AK20"/>
  <c r="AN20"/>
  <c r="AQ20"/>
  <c r="V21"/>
  <c r="Y21"/>
  <c r="AE21"/>
  <c r="AH21"/>
  <c r="AK21"/>
  <c r="AN21"/>
  <c r="AQ21"/>
  <c r="AC29"/>
  <c r="AC28"/>
  <c r="AC27"/>
  <c r="AC26"/>
  <c r="AC25"/>
  <c r="AC24"/>
  <c r="AC23"/>
  <c r="AC22"/>
  <c r="V22"/>
  <c r="Y22"/>
  <c r="AE22"/>
  <c r="AH22"/>
  <c r="AK22"/>
  <c r="AN22"/>
  <c r="AQ22"/>
  <c r="V23"/>
  <c r="Y23"/>
  <c r="AE23"/>
  <c r="AH23"/>
  <c r="AK23"/>
  <c r="AN23"/>
  <c r="AQ23"/>
  <c r="V24"/>
  <c r="Y24"/>
  <c r="AE24"/>
  <c r="AH24"/>
  <c r="AK24"/>
  <c r="AN24"/>
  <c r="AQ24"/>
  <c r="V25"/>
  <c r="Y25"/>
  <c r="AE25"/>
  <c r="AH25"/>
  <c r="AK25"/>
  <c r="AN25"/>
  <c r="AQ25"/>
  <c r="V26"/>
  <c r="Y26"/>
  <c r="AE26"/>
  <c r="AH26"/>
  <c r="AK26"/>
  <c r="AN26"/>
  <c r="AQ26"/>
  <c r="AE27"/>
  <c r="AH27"/>
  <c r="AK27"/>
  <c r="AN27"/>
  <c r="AQ27"/>
  <c r="AE28"/>
  <c r="AH28"/>
  <c r="AK28"/>
  <c r="AN28"/>
  <c r="AQ28"/>
  <c r="V29"/>
  <c r="Y29"/>
  <c r="AE29"/>
  <c r="AH29"/>
  <c r="AK29"/>
  <c r="AN29"/>
  <c r="AQ29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I32"/>
  <c r="O32"/>
  <c r="P32"/>
  <c r="Q32"/>
  <c r="S32"/>
  <c r="T32"/>
  <c r="V32"/>
  <c r="W32"/>
  <c r="X32"/>
  <c r="Y32"/>
  <c r="Z32"/>
  <c r="AB32"/>
  <c r="AC32"/>
  <c r="AD32"/>
  <c r="AE32"/>
  <c r="AF32"/>
  <c r="AG32"/>
  <c r="AH32"/>
  <c r="AI32"/>
  <c r="AJ32"/>
  <c r="AK32"/>
  <c r="AL32"/>
  <c r="AM32"/>
  <c r="AN32"/>
  <c r="AO32"/>
  <c r="AP32"/>
  <c r="AS32"/>
  <c r="AT32"/>
  <c r="AU32"/>
  <c r="AV32"/>
  <c r="AW32"/>
  <c r="AX32"/>
  <c r="AY32"/>
  <c r="AZ32"/>
  <c r="BA32"/>
  <c r="BB32"/>
  <c r="BC32"/>
  <c r="BD32"/>
  <c r="S34"/>
  <c r="I19" i="8"/>
  <c r="J19"/>
  <c r="F39" i="7"/>
  <c r="G39"/>
  <c r="H39"/>
  <c r="I39"/>
  <c r="J39"/>
  <c r="E39"/>
  <c r="F15" i="5"/>
  <c r="G15"/>
  <c r="H15"/>
  <c r="I15"/>
  <c r="J15"/>
  <c r="E15"/>
</calcChain>
</file>

<file path=xl/sharedStrings.xml><?xml version="1.0" encoding="utf-8"?>
<sst xmlns="http://schemas.openxmlformats.org/spreadsheetml/2006/main" count="297" uniqueCount="186">
  <si>
    <t>№ п/п</t>
  </si>
  <si>
    <t>Наименование мероприятий</t>
  </si>
  <si>
    <t>Всего</t>
  </si>
  <si>
    <t>в том числе по годам</t>
  </si>
  <si>
    <t>Объем производства продукции в натуральном выражении</t>
  </si>
  <si>
    <t>Производство новой продукции в натуральном выражении</t>
  </si>
  <si>
    <t>Приобретение новой техники, оборудования, в тыс. руб.</t>
  </si>
  <si>
    <t>Наименование предприятия</t>
  </si>
  <si>
    <t>ООО "Надежда"</t>
  </si>
  <si>
    <t>ООО "Тетюшская типография"</t>
  </si>
  <si>
    <t>ООО "Стимул"</t>
  </si>
  <si>
    <t>ООО "Стройрембытсервис"</t>
  </si>
  <si>
    <t>570
 15</t>
  </si>
  <si>
    <t>600
 15</t>
  </si>
  <si>
    <t>650
 17</t>
  </si>
  <si>
    <t>720
 18</t>
  </si>
  <si>
    <t>750
 20</t>
  </si>
  <si>
    <t>3290 
85</t>
  </si>
  <si>
    <t>ПО "Хлеб"</t>
  </si>
  <si>
    <t>540 
120
 6</t>
  </si>
  <si>
    <t>570 
125
 12</t>
  </si>
  <si>
    <t>600 
130
 15</t>
  </si>
  <si>
    <t>630 
137
 17</t>
  </si>
  <si>
    <t>700 
140
 20</t>
  </si>
  <si>
    <t>3040 
652
 70</t>
  </si>
  <si>
    <t>ПО "Монастырское"</t>
  </si>
  <si>
    <t>ООО "Тетюшское АТП"</t>
  </si>
  <si>
    <t>ООО "Омега"</t>
  </si>
  <si>
    <t>ООО "Энергия"</t>
  </si>
  <si>
    <t>ООО "Кант"</t>
  </si>
  <si>
    <t xml:space="preserve">Программные мероприятия </t>
  </si>
  <si>
    <t>на период 2011-2015 гг.</t>
  </si>
  <si>
    <t>Наименование мероприятия</t>
  </si>
  <si>
    <t>Исполнитель</t>
  </si>
  <si>
    <t>Срок исполнения</t>
  </si>
  <si>
    <t>Ожидаемый результат</t>
  </si>
  <si>
    <t>в т.ч. по годам</t>
  </si>
  <si>
    <t>Создание мини-птицефермы</t>
  </si>
  <si>
    <t>2011-2015 гг.</t>
  </si>
  <si>
    <t>Собственные средства, кредиты банка</t>
  </si>
  <si>
    <t>Насыщение рынка молодняком птиц</t>
  </si>
  <si>
    <t>Приобретение инкубатора</t>
  </si>
  <si>
    <t>Приобретение мини-комбикормового цеха</t>
  </si>
  <si>
    <t>Снижение себестоимости продукции</t>
  </si>
  <si>
    <t>Ввод в действие мясокомбината</t>
  </si>
  <si>
    <t>ООО "ВелесГрупп"</t>
  </si>
  <si>
    <t>211-2015 гг.</t>
  </si>
  <si>
    <t>Кредиты банка, собственные средства</t>
  </si>
  <si>
    <t>Насыщение рынка мясом (выход готовой продукции - 35 т в месяц- охлажденное мясо в вакуумной упаковке, заморозка субпродуктов I и II категории)</t>
  </si>
  <si>
    <t>Ввод линии по переработке мяса</t>
  </si>
  <si>
    <t>КФХ "Путулян"</t>
  </si>
  <si>
    <t>Собственные средства</t>
  </si>
  <si>
    <t>Насыщение рынка мясом (выход готовой продукции - 5 т в месяц), получение прибыли в сумме 1,7 млн. руб.</t>
  </si>
  <si>
    <t>Итого</t>
  </si>
  <si>
    <t>Реконструкция кулинарно-кондитерского цеха ПО "Монастырское"</t>
  </si>
  <si>
    <t>2011 г.</t>
  </si>
  <si>
    <t>Увеличение использования производственных мощностей на 30% или увеличений объема производства  на 0,2 млн. руб. в месяц</t>
  </si>
  <si>
    <t xml:space="preserve">          по развитию малого предпринимательства Тетюшского муниципального района </t>
  </si>
  <si>
    <t>КФХ 
Чербаев М.В.</t>
  </si>
  <si>
    <t>Объем производства продукции в натуральном выражении, тыс. листов-оттисков</t>
  </si>
  <si>
    <t>Объем производства в денежном выражении, тыс. руб.</t>
  </si>
  <si>
    <t>Приобретение новой техники, оборудования, тыс. руб.</t>
  </si>
  <si>
    <t>Объем производства в денежном выражении,тыс. руб.</t>
  </si>
  <si>
    <t>Объем производства продукции в натуральном выражении 
хлебобулочные изделия, т кондитерские изделия,т</t>
  </si>
  <si>
    <t>Объем производства продукции в натуральном выражении,
(пассажироперевозки) тыс.чел.</t>
  </si>
  <si>
    <t>Капитальный ремонт здания, оборудования, тыс.руб.</t>
  </si>
  <si>
    <t>ООО "ПМК "Стройинвест"</t>
  </si>
  <si>
    <t>ООО "Стройтранс"</t>
  </si>
  <si>
    <t>ИТОГО</t>
  </si>
  <si>
    <t>Объем производства продукции в натуральном выражении      хлебобулочные изделия,т кулинарно-кондитерские,т мясные полуфабрикаты,т</t>
  </si>
  <si>
    <t xml:space="preserve">Прогноз объемов производства СМП Тетюшского муниципального района на 2011-2015 годы
</t>
  </si>
  <si>
    <t>Источник финансирова-ния</t>
  </si>
  <si>
    <t>Затраты на реализацию мероприятия
 (тыс. руб.)</t>
  </si>
  <si>
    <t>Производство новой продукции, тыс. руб.</t>
  </si>
  <si>
    <t>в т.ч. производство ЖБИ, тыс. руб.</t>
  </si>
  <si>
    <t>ИП Галиакберов Х.Ф.</t>
  </si>
  <si>
    <t>ИП Валиуллин Д.</t>
  </si>
  <si>
    <t>2011г.</t>
  </si>
  <si>
    <t>ИП Валеев Р.</t>
  </si>
  <si>
    <t>Реконструкция Салона красоты
 (ул. Горького, 32)</t>
  </si>
  <si>
    <t>ИП Ягудин Р.С.</t>
  </si>
  <si>
    <t>2011-2013 гг.</t>
  </si>
  <si>
    <t>Потребительский рынок</t>
  </si>
  <si>
    <t xml:space="preserve">Насыщение рынка товарами, улучшение качества предоставления торговых услуг </t>
  </si>
  <si>
    <t xml:space="preserve">Улучшение качества предоставления услуг </t>
  </si>
  <si>
    <t>Строительство СТО и кафе (южный микрорайон)</t>
  </si>
  <si>
    <t>Строительство продуктового магазина (ул.50 лет Октября, 27а)</t>
  </si>
  <si>
    <t>Строительство магазина "Ветеран" (ул. Южная, 23)</t>
  </si>
  <si>
    <t>Строительство пристроя к магазину "Магнит" (ул.Ленина, 89)</t>
  </si>
  <si>
    <t>Строительство аптеки</t>
  </si>
  <si>
    <t>ООО "Казанские аптеки"</t>
  </si>
  <si>
    <t>Средства инвестора</t>
  </si>
  <si>
    <t>Насыщение рынка лекартвенными средствами</t>
  </si>
  <si>
    <t xml:space="preserve">Основные ключевые показатели развития  субъектов малого предпринимательства АПК в Тетюшском муниципальном районе </t>
  </si>
  <si>
    <t>на 2011 -2015 годы</t>
  </si>
  <si>
    <t>№ п.п.</t>
  </si>
  <si>
    <t>Показатели</t>
  </si>
  <si>
    <t>Ед. изм.</t>
  </si>
  <si>
    <t>2006 г. отчёт</t>
  </si>
  <si>
    <t>2007 г. отчёт</t>
  </si>
  <si>
    <t>2008 г. отчёт</t>
  </si>
  <si>
    <t>2009 г.  отчёт</t>
  </si>
  <si>
    <t>Годы реализации программы</t>
  </si>
  <si>
    <t>2016 г. прогноз</t>
  </si>
  <si>
    <t>2017 г. прогноз</t>
  </si>
  <si>
    <t>2018 г. прогноз</t>
  </si>
  <si>
    <t>2019 г. прогноз</t>
  </si>
  <si>
    <t>2020. прогноз</t>
  </si>
  <si>
    <t>цена</t>
  </si>
  <si>
    <t>цены</t>
  </si>
  <si>
    <t>Общая площадь земель сельскохозяйственного назначения</t>
  </si>
  <si>
    <t>га</t>
  </si>
  <si>
    <t>Валовая продукция сельского хозяйства во всех категориях хозяйств в действующих ценах</t>
  </si>
  <si>
    <t>млрд. руб.</t>
  </si>
  <si>
    <t>тыс.руб. в сопоставимых ценах 1994 года</t>
  </si>
  <si>
    <t>Индекс производства продукции сельского хозяйства во всех категориях хозяйств</t>
  </si>
  <si>
    <t>%</t>
  </si>
  <si>
    <t>Валовой сбор во всех категориях хозяйств:</t>
  </si>
  <si>
    <t>Зерно</t>
  </si>
  <si>
    <t>тыс.тонн.</t>
  </si>
  <si>
    <t>Сахарная свекла</t>
  </si>
  <si>
    <t>Картофель</t>
  </si>
  <si>
    <t>Овощи</t>
  </si>
  <si>
    <t>Рапс</t>
  </si>
  <si>
    <t>Производство (реализ.) скота и птицы (ж.в.)</t>
  </si>
  <si>
    <t>Молоко</t>
  </si>
  <si>
    <t xml:space="preserve">Поголовье скота </t>
  </si>
  <si>
    <t>КРС</t>
  </si>
  <si>
    <t>тыс.голов</t>
  </si>
  <si>
    <t>свиньи</t>
  </si>
  <si>
    <t>Реализация продукции</t>
  </si>
  <si>
    <t>Скот и птица, включая племпродажу</t>
  </si>
  <si>
    <t>Валовая продукция сельского хозяйства в действующих ценах</t>
  </si>
  <si>
    <t>млн.руб.</t>
  </si>
  <si>
    <t xml:space="preserve">Индекс производства продукции сельского хозяйства </t>
  </si>
  <si>
    <t>Индекс дефлятор продукции сельского хозяйства</t>
  </si>
  <si>
    <t xml:space="preserve">Денежная выручка в сельхозорганизациях </t>
  </si>
  <si>
    <t>млн. руб.</t>
  </si>
  <si>
    <t>Прибыль</t>
  </si>
  <si>
    <t>Уд.вес прибыльных хозяйств, в общем числе</t>
  </si>
  <si>
    <t>Среднемесячная зарплата</t>
  </si>
  <si>
    <t>рублей</t>
  </si>
  <si>
    <t>Согласовно:</t>
  </si>
  <si>
    <t>Основные ключевые показатели</t>
  </si>
  <si>
    <t>по развитию малого предпринимательства</t>
  </si>
  <si>
    <t>в Тетюшском муниципальном районе на 2011-2015 гг.</t>
  </si>
  <si>
    <t>Наименование показателей</t>
  </si>
  <si>
    <t>Единицы измерения</t>
  </si>
  <si>
    <t>2010 г. Факт</t>
  </si>
  <si>
    <t>2010 г. прогноз</t>
  </si>
  <si>
    <t>2011 г. Оценка</t>
  </si>
  <si>
    <t>2012 г. прогноз</t>
  </si>
  <si>
    <t>2013 г. прогноз</t>
  </si>
  <si>
    <t>2014 г. прогноз</t>
  </si>
  <si>
    <t>2015 г. прогноз</t>
  </si>
  <si>
    <t xml:space="preserve">Общее количество субьектов малого предпринимательства (СМП)*, зарегистрированных в муниципальном районе </t>
  </si>
  <si>
    <t>ед.</t>
  </si>
  <si>
    <t>из них:</t>
  </si>
  <si>
    <t>Количество малых предприятий  в муниципальном (включая микро предприятия)</t>
  </si>
  <si>
    <t>Количество физических лиц, зарегистрированных в качестве частных предпринимателей</t>
  </si>
  <si>
    <t>чел.</t>
  </si>
  <si>
    <t xml:space="preserve">Количество крестьянских (фермерских) хозяйств                                                             </t>
  </si>
  <si>
    <t xml:space="preserve">Среднесписочная численность работников по малым предприятиям </t>
  </si>
  <si>
    <t xml:space="preserve">Фонд заработной платы, начисленной работникам малых предприятий </t>
  </si>
  <si>
    <t>тыс.руб.</t>
  </si>
  <si>
    <t>Средняя заработная плата работников малых предприятий</t>
  </si>
  <si>
    <t xml:space="preserve">Выпуск товаров и услуг малыми предприятиями                            ( без НДС и акцизов ) по всем видам деятельности </t>
  </si>
  <si>
    <t>Доля малого и среднего бизнеса в валовом территориальном продукте</t>
  </si>
  <si>
    <t>Поступление налоговых и неналоговых платежей местный бюджет - всего</t>
  </si>
  <si>
    <t>от малых и средних предприятий</t>
  </si>
  <si>
    <t xml:space="preserve">Удельный вес поступлений налогов, других платежей от субьектов малого предпринимательства в бюджете муниципального района  </t>
  </si>
  <si>
    <t>Собственные средства, лизинг</t>
  </si>
  <si>
    <t>2011-2012 гг.</t>
  </si>
  <si>
    <t>ИП Замалетдинова Л.А.</t>
  </si>
  <si>
    <t>ИП Сергеев Р.Н.</t>
  </si>
  <si>
    <t>2012-2013 гг.</t>
  </si>
  <si>
    <t>ИП Шайдуллова Г.Ш.</t>
  </si>
  <si>
    <t>2013 г.</t>
  </si>
  <si>
    <t>2011-2012 г.</t>
  </si>
  <si>
    <t>Строительство магазина (ул.Горького, 25а)</t>
  </si>
  <si>
    <t>Строительство пристроя к магазину "Нур" (ул. Горького, 23б)</t>
  </si>
  <si>
    <t>Строительство пристроя к магазину "Актай" (ул. Ленина, 53в)</t>
  </si>
  <si>
    <t>ИП Нургалиев  Р.Г.</t>
  </si>
  <si>
    <t>Капитальный ремонт зданий, оборудования, тыс.руб.</t>
  </si>
  <si>
    <t>ООО "Тетюши Жилсервис"</t>
  </si>
  <si>
    <t>ООО "ИдельСтрой"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</si>
</sst>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Arial"/>
      <family val="2"/>
    </font>
    <font>
      <b/>
      <sz val="14"/>
      <color indexed="12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4"/>
      <name val="Arial"/>
      <family val="2"/>
    </font>
    <font>
      <b/>
      <sz val="14"/>
      <color indexed="12"/>
      <name val="Arial"/>
      <family val="2"/>
    </font>
    <font>
      <sz val="14"/>
      <color indexed="12"/>
      <name val="Times New Roman"/>
      <family val="1"/>
      <charset val="204"/>
    </font>
    <font>
      <sz val="14"/>
      <color indexed="12"/>
      <name val="Arial"/>
      <family val="2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11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</cellStyleXfs>
  <cellXfs count="2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4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3" xfId="0" applyBorder="1"/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left" wrapText="1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4" applyFont="1" applyBorder="1" applyAlignment="1">
      <alignment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vertical="center"/>
    </xf>
    <xf numFmtId="0" fontId="8" fillId="0" borderId="1" xfId="4" applyFont="1" applyBorder="1"/>
    <xf numFmtId="0" fontId="9" fillId="0" borderId="1" xfId="4" applyFont="1" applyBorder="1" applyAlignment="1">
      <alignment vertical="center" wrapText="1"/>
    </xf>
    <xf numFmtId="0" fontId="9" fillId="0" borderId="1" xfId="4" applyFont="1" applyBorder="1" applyAlignment="1">
      <alignment vertical="center"/>
    </xf>
    <xf numFmtId="0" fontId="8" fillId="0" borderId="1" xfId="4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2" fillId="0" borderId="21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12" fillId="0" borderId="20" xfId="3" applyFont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 wrapText="1"/>
    </xf>
    <xf numFmtId="0" fontId="12" fillId="0" borderId="23" xfId="3" applyFont="1" applyBorder="1" applyAlignment="1">
      <alignment horizontal="center" vertical="center" wrapText="1"/>
    </xf>
    <xf numFmtId="0" fontId="12" fillId="0" borderId="0" xfId="3" applyFont="1" applyBorder="1" applyAlignment="1">
      <alignment horizontal="center" vertical="center" wrapText="1"/>
    </xf>
    <xf numFmtId="0" fontId="13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13" fillId="0" borderId="25" xfId="3" applyFont="1" applyBorder="1" applyAlignment="1">
      <alignment horizontal="center" vertical="center" wrapText="1"/>
    </xf>
    <xf numFmtId="0" fontId="13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0" fontId="13" fillId="0" borderId="28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14" fillId="0" borderId="29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30" xfId="3" applyFont="1" applyBorder="1" applyAlignment="1">
      <alignment horizontal="left" vertical="center" wrapText="1"/>
    </xf>
    <xf numFmtId="0" fontId="8" fillId="0" borderId="31" xfId="3" applyFont="1" applyBorder="1" applyAlignment="1">
      <alignment horizontal="center" vertical="center" wrapText="1"/>
    </xf>
    <xf numFmtId="0" fontId="8" fillId="0" borderId="30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32" xfId="3" applyFont="1" applyBorder="1" applyAlignment="1">
      <alignment horizontal="center" vertical="center" wrapText="1"/>
    </xf>
    <xf numFmtId="0" fontId="11" fillId="0" borderId="33" xfId="3" applyFont="1" applyBorder="1" applyAlignment="1">
      <alignment horizontal="center" vertical="center" wrapText="1"/>
    </xf>
    <xf numFmtId="0" fontId="8" fillId="0" borderId="34" xfId="3" applyFont="1" applyBorder="1" applyAlignment="1">
      <alignment horizontal="center" vertical="center" wrapText="1"/>
    </xf>
    <xf numFmtId="0" fontId="8" fillId="0" borderId="35" xfId="3" applyFont="1" applyBorder="1" applyAlignment="1">
      <alignment horizontal="left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35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65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165" fontId="8" fillId="0" borderId="36" xfId="3" applyNumberFormat="1" applyFont="1" applyBorder="1" applyAlignment="1">
      <alignment horizontal="center" vertical="center" wrapText="1"/>
    </xf>
    <xf numFmtId="0" fontId="14" fillId="0" borderId="30" xfId="3" applyFont="1" applyBorder="1" applyAlignment="1">
      <alignment horizontal="center" vertical="center" wrapText="1"/>
    </xf>
    <xf numFmtId="164" fontId="8" fillId="0" borderId="35" xfId="3" applyNumberFormat="1" applyFont="1" applyBorder="1" applyAlignment="1">
      <alignment horizontal="center" vertical="center" wrapText="1"/>
    </xf>
    <xf numFmtId="0" fontId="8" fillId="0" borderId="36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37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164" fontId="8" fillId="0" borderId="9" xfId="3" applyNumberFormat="1" applyFont="1" applyBorder="1" applyAlignment="1">
      <alignment horizontal="center" vertical="center" wrapText="1"/>
    </xf>
    <xf numFmtId="164" fontId="8" fillId="0" borderId="1" xfId="3" applyNumberFormat="1" applyFont="1" applyBorder="1" applyAlignment="1">
      <alignment horizontal="center" vertical="center" wrapText="1"/>
    </xf>
    <xf numFmtId="164" fontId="8" fillId="0" borderId="36" xfId="3" applyNumberFormat="1" applyFont="1" applyBorder="1" applyAlignment="1">
      <alignment horizontal="center" vertical="center" wrapText="1"/>
    </xf>
    <xf numFmtId="0" fontId="14" fillId="0" borderId="38" xfId="3" applyFont="1" applyBorder="1" applyAlignment="1">
      <alignment horizontal="center" vertical="center" wrapText="1"/>
    </xf>
    <xf numFmtId="0" fontId="8" fillId="0" borderId="39" xfId="3" applyFont="1" applyBorder="1" applyAlignment="1">
      <alignment horizontal="center" vertical="center" wrapText="1"/>
    </xf>
    <xf numFmtId="0" fontId="8" fillId="0" borderId="40" xfId="3" applyFont="1" applyBorder="1" applyAlignment="1">
      <alignment horizontal="left" vertical="center" wrapText="1"/>
    </xf>
    <xf numFmtId="0" fontId="8" fillId="0" borderId="41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40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164" fontId="15" fillId="0" borderId="6" xfId="3" applyNumberFormat="1" applyFont="1" applyBorder="1" applyAlignment="1">
      <alignment horizontal="center" vertical="center" wrapText="1"/>
    </xf>
    <xf numFmtId="164" fontId="8" fillId="0" borderId="6" xfId="3" applyNumberFormat="1" applyFont="1" applyBorder="1" applyAlignment="1">
      <alignment horizontal="center" vertical="center" wrapText="1"/>
    </xf>
    <xf numFmtId="164" fontId="16" fillId="0" borderId="6" xfId="3" applyNumberFormat="1" applyFont="1" applyBorder="1" applyAlignment="1">
      <alignment horizontal="center" vertical="center" wrapText="1"/>
    </xf>
    <xf numFmtId="164" fontId="16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horizontal="center" vertical="center" wrapText="1"/>
    </xf>
    <xf numFmtId="164" fontId="17" fillId="0" borderId="2" xfId="3" applyNumberFormat="1" applyFont="1" applyBorder="1" applyAlignment="1">
      <alignment horizontal="center" vertical="center" wrapText="1"/>
    </xf>
    <xf numFmtId="164" fontId="18" fillId="0" borderId="1" xfId="3" applyNumberFormat="1" applyFont="1" applyBorder="1" applyAlignment="1">
      <alignment horizontal="center" vertical="center" wrapText="1"/>
    </xf>
    <xf numFmtId="0" fontId="8" fillId="0" borderId="42" xfId="3" applyFont="1" applyBorder="1" applyAlignment="1">
      <alignment horizontal="left" vertical="center" wrapText="1"/>
    </xf>
    <xf numFmtId="0" fontId="8" fillId="0" borderId="43" xfId="3" applyFont="1" applyBorder="1" applyAlignment="1">
      <alignment horizontal="center" vertical="center" wrapText="1"/>
    </xf>
    <xf numFmtId="0" fontId="8" fillId="0" borderId="33" xfId="3" applyFont="1" applyBorder="1" applyAlignment="1">
      <alignment horizontal="center" vertical="center" wrapText="1"/>
    </xf>
    <xf numFmtId="0" fontId="8" fillId="0" borderId="42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164" fontId="12" fillId="0" borderId="4" xfId="3" applyNumberFormat="1" applyFont="1" applyBorder="1" applyAlignment="1">
      <alignment horizontal="center" vertical="center" wrapText="1"/>
    </xf>
    <xf numFmtId="164" fontId="19" fillId="0" borderId="42" xfId="3" applyNumberFormat="1" applyFont="1" applyBorder="1" applyAlignment="1">
      <alignment horizontal="center" vertical="center" wrapText="1"/>
    </xf>
    <xf numFmtId="164" fontId="12" fillId="0" borderId="33" xfId="3" applyNumberFormat="1" applyFont="1" applyBorder="1" applyAlignment="1">
      <alignment horizontal="center" vertical="center" wrapText="1"/>
    </xf>
    <xf numFmtId="164" fontId="12" fillId="0" borderId="2" xfId="3" applyNumberFormat="1" applyFont="1" applyBorder="1" applyAlignment="1">
      <alignment horizontal="center" vertical="center" wrapText="1"/>
    </xf>
    <xf numFmtId="164" fontId="19" fillId="0" borderId="1" xfId="3" applyNumberFormat="1" applyFont="1" applyBorder="1" applyAlignment="1">
      <alignment horizontal="center" vertical="center" wrapText="1"/>
    </xf>
    <xf numFmtId="164" fontId="12" fillId="0" borderId="1" xfId="3" applyNumberFormat="1" applyFont="1" applyBorder="1" applyAlignment="1">
      <alignment horizontal="center" vertical="center" wrapText="1"/>
    </xf>
    <xf numFmtId="164" fontId="14" fillId="0" borderId="38" xfId="3" applyNumberFormat="1" applyFont="1" applyBorder="1" applyAlignment="1">
      <alignment horizontal="center" vertical="center" wrapText="1"/>
    </xf>
    <xf numFmtId="164" fontId="20" fillId="0" borderId="0" xfId="3" applyNumberFormat="1" applyFont="1" applyAlignment="1">
      <alignment horizontal="center" vertical="center" wrapText="1"/>
    </xf>
    <xf numFmtId="164" fontId="8" fillId="0" borderId="15" xfId="3" applyNumberFormat="1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164" fontId="19" fillId="0" borderId="15" xfId="3" applyNumberFormat="1" applyFont="1" applyBorder="1" applyAlignment="1">
      <alignment horizontal="center" vertical="center" wrapText="1"/>
    </xf>
    <xf numFmtId="164" fontId="8" fillId="0" borderId="37" xfId="3" applyNumberFormat="1" applyFont="1" applyBorder="1" applyAlignment="1">
      <alignment horizontal="center" vertical="center" wrapText="1"/>
    </xf>
    <xf numFmtId="2" fontId="8" fillId="0" borderId="37" xfId="3" applyNumberFormat="1" applyFont="1" applyBorder="1" applyAlignment="1">
      <alignment horizontal="center" vertical="center" wrapText="1"/>
    </xf>
    <xf numFmtId="2" fontId="12" fillId="0" borderId="1" xfId="3" applyNumberFormat="1" applyFont="1" applyBorder="1" applyAlignment="1">
      <alignment horizontal="center" vertical="center" wrapText="1"/>
    </xf>
    <xf numFmtId="2" fontId="12" fillId="0" borderId="2" xfId="3" applyNumberFormat="1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164" fontId="8" fillId="0" borderId="2" xfId="3" applyNumberFormat="1" applyFont="1" applyBorder="1" applyAlignment="1">
      <alignment horizontal="center" vertical="center" wrapText="1"/>
    </xf>
    <xf numFmtId="164" fontId="12" fillId="0" borderId="15" xfId="3" applyNumberFormat="1" applyFont="1" applyBorder="1" applyAlignment="1">
      <alignment horizontal="center" vertical="center" wrapText="1"/>
    </xf>
    <xf numFmtId="0" fontId="8" fillId="2" borderId="39" xfId="3" applyFont="1" applyFill="1" applyBorder="1" applyAlignment="1">
      <alignment horizontal="center" vertical="center" wrapText="1"/>
    </xf>
    <xf numFmtId="0" fontId="8" fillId="2" borderId="40" xfId="3" applyFont="1" applyFill="1" applyBorder="1" applyAlignment="1">
      <alignment horizontal="left" vertical="center" wrapText="1"/>
    </xf>
    <xf numFmtId="0" fontId="8" fillId="2" borderId="37" xfId="3" applyFont="1" applyFill="1" applyBorder="1" applyAlignment="1">
      <alignment horizontal="center" vertical="center" wrapText="1"/>
    </xf>
    <xf numFmtId="164" fontId="8" fillId="2" borderId="7" xfId="3" applyNumberFormat="1" applyFont="1" applyFill="1" applyBorder="1" applyAlignment="1">
      <alignment horizontal="center" vertical="center" wrapText="1"/>
    </xf>
    <xf numFmtId="0" fontId="8" fillId="2" borderId="40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12" fillId="2" borderId="15" xfId="3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164" fontId="8" fillId="2" borderId="37" xfId="3" applyNumberFormat="1" applyFont="1" applyFill="1" applyBorder="1" applyAlignment="1">
      <alignment horizontal="center" vertical="center" wrapText="1"/>
    </xf>
    <xf numFmtId="164" fontId="12" fillId="2" borderId="2" xfId="3" applyNumberFormat="1" applyFont="1" applyFill="1" applyBorder="1" applyAlignment="1">
      <alignment horizontal="center" vertical="center" wrapText="1"/>
    </xf>
    <xf numFmtId="164" fontId="12" fillId="2" borderId="15" xfId="3" applyNumberFormat="1" applyFont="1" applyFill="1" applyBorder="1" applyAlignment="1">
      <alignment horizontal="center" vertical="center" wrapText="1"/>
    </xf>
    <xf numFmtId="0" fontId="8" fillId="2" borderId="15" xfId="3" applyFont="1" applyFill="1" applyBorder="1" applyAlignment="1">
      <alignment horizontal="center" vertical="center" wrapText="1"/>
    </xf>
    <xf numFmtId="164" fontId="12" fillId="3" borderId="2" xfId="3" applyNumberFormat="1" applyFont="1" applyFill="1" applyBorder="1" applyAlignment="1">
      <alignment horizontal="center" vertical="center" wrapText="1"/>
    </xf>
    <xf numFmtId="164" fontId="15" fillId="3" borderId="1" xfId="3" applyNumberFormat="1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164" fontId="12" fillId="3" borderId="1" xfId="3" applyNumberFormat="1" applyFont="1" applyFill="1" applyBorder="1" applyAlignment="1">
      <alignment horizontal="center" vertical="center" wrapText="1"/>
    </xf>
    <xf numFmtId="0" fontId="8" fillId="3" borderId="36" xfId="3" applyFont="1" applyFill="1" applyBorder="1" applyAlignment="1">
      <alignment horizontal="center" vertical="center" wrapText="1"/>
    </xf>
    <xf numFmtId="164" fontId="14" fillId="3" borderId="38" xfId="3" applyNumberFormat="1" applyFont="1" applyFill="1" applyBorder="1" applyAlignment="1">
      <alignment horizontal="center" vertical="center" wrapText="1"/>
    </xf>
    <xf numFmtId="0" fontId="11" fillId="3" borderId="0" xfId="3" applyFont="1" applyFill="1" applyAlignment="1">
      <alignment horizontal="center" vertical="center" wrapText="1"/>
    </xf>
    <xf numFmtId="1" fontId="8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horizontal="center" vertical="center" wrapText="1"/>
    </xf>
    <xf numFmtId="1" fontId="8" fillId="0" borderId="37" xfId="3" applyNumberFormat="1" applyFont="1" applyBorder="1" applyAlignment="1">
      <alignment horizontal="center" vertical="center" wrapText="1"/>
    </xf>
    <xf numFmtId="1" fontId="12" fillId="0" borderId="2" xfId="3" applyNumberFormat="1" applyFont="1" applyBorder="1" applyAlignment="1">
      <alignment horizontal="center" vertical="center" wrapText="1"/>
    </xf>
    <xf numFmtId="1" fontId="8" fillId="0" borderId="15" xfId="3" applyNumberFormat="1" applyFont="1" applyBorder="1" applyAlignment="1">
      <alignment horizontal="center" vertical="center" wrapText="1"/>
    </xf>
    <xf numFmtId="164" fontId="15" fillId="0" borderId="0" xfId="3" applyNumberFormat="1" applyFont="1" applyBorder="1" applyAlignment="1">
      <alignment horizontal="center" vertical="center" wrapText="1"/>
    </xf>
    <xf numFmtId="164" fontId="12" fillId="0" borderId="0" xfId="3" applyNumberFormat="1" applyFont="1" applyBorder="1" applyAlignment="1">
      <alignment horizontal="center" vertical="center" wrapText="1"/>
    </xf>
    <xf numFmtId="164" fontId="14" fillId="0" borderId="0" xfId="3" applyNumberFormat="1" applyFont="1" applyBorder="1" applyAlignment="1">
      <alignment horizontal="center" vertical="center" wrapText="1"/>
    </xf>
    <xf numFmtId="164" fontId="10" fillId="0" borderId="37" xfId="3" applyNumberFormat="1" applyFont="1" applyBorder="1" applyAlignment="1">
      <alignment horizontal="center" vertical="center" wrapText="1"/>
    </xf>
    <xf numFmtId="164" fontId="10" fillId="0" borderId="2" xfId="3" applyNumberFormat="1" applyFont="1" applyBorder="1" applyAlignment="1">
      <alignment horizontal="center" vertical="center" wrapText="1"/>
    </xf>
    <xf numFmtId="164" fontId="10" fillId="0" borderId="15" xfId="3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44" xfId="3" applyFont="1" applyBorder="1" applyAlignment="1">
      <alignment horizontal="left" vertical="center" wrapText="1"/>
    </xf>
    <xf numFmtId="0" fontId="8" fillId="0" borderId="45" xfId="3" applyFont="1" applyBorder="1" applyAlignment="1">
      <alignment horizontal="center" vertical="center" wrapText="1"/>
    </xf>
    <xf numFmtId="0" fontId="8" fillId="0" borderId="46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44" xfId="3" applyFont="1" applyBorder="1" applyAlignment="1">
      <alignment horizontal="center" vertical="center" wrapText="1"/>
    </xf>
    <xf numFmtId="0" fontId="12" fillId="0" borderId="46" xfId="3" applyFont="1" applyBorder="1" applyAlignment="1">
      <alignment horizontal="center" vertical="center" wrapText="1"/>
    </xf>
    <xf numFmtId="164" fontId="12" fillId="0" borderId="46" xfId="3" applyNumberFormat="1" applyFont="1" applyBorder="1" applyAlignment="1">
      <alignment horizontal="center" vertical="center" wrapText="1"/>
    </xf>
    <xf numFmtId="0" fontId="8" fillId="0" borderId="44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left" vertical="center" wrapText="1"/>
    </xf>
    <xf numFmtId="0" fontId="14" fillId="0" borderId="0" xfId="3" applyFont="1" applyBorder="1" applyAlignment="1">
      <alignment horizontal="center" vertical="center" wrapText="1"/>
    </xf>
    <xf numFmtId="164" fontId="18" fillId="0" borderId="0" xfId="3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 wrapText="1"/>
    </xf>
    <xf numFmtId="0" fontId="14" fillId="0" borderId="0" xfId="3" applyFont="1" applyAlignment="1">
      <alignment horizontal="center" vertical="center" wrapText="1"/>
    </xf>
    <xf numFmtId="0" fontId="4" fillId="0" borderId="0" xfId="5"/>
    <xf numFmtId="0" fontId="22" fillId="0" borderId="0" xfId="5" applyFont="1" applyAlignment="1">
      <alignment horizontal="center" vertical="center" wrapText="1"/>
    </xf>
    <xf numFmtId="0" fontId="22" fillId="0" borderId="6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0" fontId="4" fillId="0" borderId="0" xfId="5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23" fillId="0" borderId="1" xfId="5" applyFont="1" applyBorder="1" applyAlignment="1">
      <alignment horizontal="left" vertical="center" wrapText="1"/>
    </xf>
    <xf numFmtId="0" fontId="24" fillId="0" borderId="1" xfId="5" applyFont="1" applyBorder="1" applyAlignment="1">
      <alignment horizontal="right" vertical="center"/>
    </xf>
    <xf numFmtId="0" fontId="4" fillId="0" borderId="0" xfId="5" applyAlignment="1">
      <alignment wrapText="1"/>
    </xf>
    <xf numFmtId="0" fontId="23" fillId="0" borderId="12" xfId="5" applyFont="1" applyBorder="1" applyAlignment="1">
      <alignment horizontal="left" vertical="center" wrapText="1"/>
    </xf>
    <xf numFmtId="0" fontId="4" fillId="0" borderId="12" xfId="5" applyBorder="1" applyAlignment="1">
      <alignment horizontal="center" vertical="center" wrapText="1"/>
    </xf>
    <xf numFmtId="0" fontId="24" fillId="0" borderId="12" xfId="5" applyFont="1" applyBorder="1" applyAlignment="1">
      <alignment horizontal="right" vertical="center" wrapText="1"/>
    </xf>
    <xf numFmtId="0" fontId="24" fillId="0" borderId="1" xfId="5" applyFont="1" applyBorder="1" applyAlignment="1">
      <alignment horizontal="right" vertical="center" wrapText="1"/>
    </xf>
    <xf numFmtId="0" fontId="4" fillId="0" borderId="13" xfId="5" applyBorder="1" applyAlignment="1">
      <alignment horizontal="center" vertical="center" wrapText="1"/>
    </xf>
    <xf numFmtId="0" fontId="4" fillId="0" borderId="6" xfId="5" applyBorder="1" applyAlignment="1">
      <alignment horizontal="center" vertical="center" wrapText="1"/>
    </xf>
    <xf numFmtId="0" fontId="4" fillId="0" borderId="0" xfId="5" applyAlignment="1">
      <alignment horizontal="left" vertical="center" wrapText="1"/>
    </xf>
    <xf numFmtId="0" fontId="4" fillId="0" borderId="0" xfId="5" applyBorder="1"/>
    <xf numFmtId="1" fontId="24" fillId="0" borderId="1" xfId="5" applyNumberFormat="1" applyFont="1" applyBorder="1" applyAlignment="1">
      <alignment horizontal="right" vertical="center" wrapText="1"/>
    </xf>
    <xf numFmtId="0" fontId="4" fillId="0" borderId="0" xfId="5" applyBorder="1" applyAlignment="1">
      <alignment horizontal="right" wrapText="1"/>
    </xf>
    <xf numFmtId="0" fontId="24" fillId="0" borderId="6" xfId="5" applyFont="1" applyBorder="1" applyAlignment="1">
      <alignment horizontal="right" vertical="center" wrapText="1"/>
    </xf>
    <xf numFmtId="0" fontId="24" fillId="0" borderId="6" xfId="5" applyFont="1" applyBorder="1" applyAlignment="1">
      <alignment vertical="center" wrapText="1"/>
    </xf>
    <xf numFmtId="0" fontId="24" fillId="0" borderId="1" xfId="5" applyFont="1" applyBorder="1" applyAlignment="1">
      <alignment vertical="center" wrapText="1"/>
    </xf>
    <xf numFmtId="0" fontId="23" fillId="0" borderId="1" xfId="5" applyFont="1" applyFill="1" applyBorder="1" applyAlignment="1">
      <alignment horizontal="left" vertical="center" wrapText="1"/>
    </xf>
    <xf numFmtId="0" fontId="4" fillId="0" borderId="1" xfId="5" applyBorder="1" applyAlignment="1">
      <alignment vertical="center" wrapText="1"/>
    </xf>
    <xf numFmtId="164" fontId="24" fillId="0" borderId="1" xfId="5" applyNumberFormat="1" applyFont="1" applyBorder="1" applyAlignment="1">
      <alignment horizontal="right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/>
    </xf>
    <xf numFmtId="0" fontId="10" fillId="0" borderId="1" xfId="4" applyFont="1" applyBorder="1" applyAlignment="1">
      <alignment vertical="center" wrapText="1"/>
    </xf>
    <xf numFmtId="0" fontId="10" fillId="0" borderId="1" xfId="4" applyFont="1" applyBorder="1" applyAlignment="1">
      <alignment vertical="center"/>
    </xf>
    <xf numFmtId="0" fontId="10" fillId="0" borderId="1" xfId="4" applyFont="1" applyBorder="1"/>
    <xf numFmtId="0" fontId="10" fillId="0" borderId="1" xfId="4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6" xfId="0" applyFont="1" applyBorder="1"/>
    <xf numFmtId="0" fontId="22" fillId="0" borderId="0" xfId="5" applyFont="1" applyAlignment="1">
      <alignment horizontal="right"/>
    </xf>
    <xf numFmtId="0" fontId="4" fillId="0" borderId="1" xfId="5" applyBorder="1" applyAlignment="1">
      <alignment horizontal="center" vertical="center" wrapText="1"/>
    </xf>
    <xf numFmtId="0" fontId="22" fillId="0" borderId="0" xfId="5" applyFont="1" applyAlignment="1">
      <alignment horizontal="left" wrapText="1"/>
    </xf>
    <xf numFmtId="0" fontId="22" fillId="0" borderId="0" xfId="5" applyFont="1" applyAlignment="1">
      <alignment horizontal="left"/>
    </xf>
    <xf numFmtId="0" fontId="21" fillId="0" borderId="0" xfId="5" applyFont="1" applyAlignment="1">
      <alignment horizontal="center" vertical="center" wrapText="1"/>
    </xf>
    <xf numFmtId="0" fontId="21" fillId="0" borderId="0" xfId="5" applyFont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0" fillId="0" borderId="6" xfId="4" applyFont="1" applyBorder="1" applyAlignment="1">
      <alignment horizontal="center"/>
    </xf>
    <xf numFmtId="0" fontId="10" fillId="0" borderId="12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10" fillId="0" borderId="1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13" xfId="4" applyFont="1" applyBorder="1" applyAlignment="1">
      <alignment horizontal="center" vertical="center" wrapText="1"/>
    </xf>
    <xf numFmtId="0" fontId="10" fillId="0" borderId="12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/>
    </xf>
    <xf numFmtId="0" fontId="10" fillId="0" borderId="38" xfId="4" applyFont="1" applyBorder="1" applyAlignment="1">
      <alignment horizontal="center"/>
    </xf>
    <xf numFmtId="0" fontId="10" fillId="0" borderId="2" xfId="4" applyFont="1" applyBorder="1" applyAlignment="1">
      <alignment horizontal="center"/>
    </xf>
    <xf numFmtId="0" fontId="8" fillId="0" borderId="20" xfId="3" applyFont="1" applyBorder="1" applyAlignment="1">
      <alignment horizontal="center" vertical="center" wrapText="1"/>
    </xf>
    <xf numFmtId="0" fontId="8" fillId="0" borderId="54" xfId="3" applyFont="1" applyBorder="1" applyAlignment="1">
      <alignment horizontal="center" vertical="center" wrapText="1"/>
    </xf>
    <xf numFmtId="0" fontId="8" fillId="0" borderId="53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54" xfId="3" applyFont="1" applyBorder="1" applyAlignment="1">
      <alignment horizontal="center" vertical="center" wrapText="1"/>
    </xf>
    <xf numFmtId="0" fontId="9" fillId="0" borderId="48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55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left" vertical="center" wrapText="1"/>
    </xf>
    <xf numFmtId="0" fontId="8" fillId="0" borderId="53" xfId="3" applyFont="1" applyBorder="1" applyAlignment="1">
      <alignment horizontal="left" vertical="center" wrapText="1"/>
    </xf>
    <xf numFmtId="0" fontId="9" fillId="0" borderId="0" xfId="3" applyFont="1" applyAlignment="1">
      <alignment horizontal="center" vertical="center" wrapText="1"/>
    </xf>
    <xf numFmtId="0" fontId="9" fillId="0" borderId="15" xfId="4" applyFont="1" applyBorder="1" applyAlignment="1">
      <alignment horizontal="center" vertical="center" wrapText="1"/>
    </xf>
    <xf numFmtId="0" fontId="9" fillId="0" borderId="38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/>
    </xf>
    <xf numFmtId="0" fontId="8" fillId="0" borderId="38" xfId="4" applyFont="1" applyBorder="1" applyAlignment="1">
      <alignment horizontal="center"/>
    </xf>
    <xf numFmtId="0" fontId="8" fillId="0" borderId="2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8" fillId="0" borderId="1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</cellXfs>
  <cellStyles count="6">
    <cellStyle name="Обычный" xfId="0" builtinId="0"/>
    <cellStyle name="Обычный 16" xfId="1"/>
    <cellStyle name="Обычный 2" xfId="2"/>
    <cellStyle name="Обычный_Основные показатели_СМП_КФХ" xfId="3"/>
    <cellStyle name="Обычный_Приложение к Программе_дораб" xfId="4"/>
    <cellStyle name="Обычный_таб 6 мал биз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049" name="Line 2"/>
        <xdr:cNvSpPr>
          <a:spLocks noChangeShapeType="1"/>
        </xdr:cNvSpPr>
      </xdr:nvSpPr>
      <xdr:spPr bwMode="auto">
        <a:xfrm>
          <a:off x="295275" y="3286125"/>
          <a:ext cx="3305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view="pageBreakPreview" zoomScaleNormal="100" workbookViewId="0">
      <selection activeCell="N16" sqref="N16"/>
    </sheetView>
  </sheetViews>
  <sheetFormatPr defaultRowHeight="12.75"/>
  <cols>
    <col min="1" max="1" width="4.42578125" style="182" customWidth="1"/>
    <col min="2" max="2" width="49.5703125" style="182" customWidth="1"/>
    <col min="3" max="3" width="12.140625" style="182" customWidth="1"/>
    <col min="4" max="4" width="9.28515625" style="182" customWidth="1"/>
    <col min="5" max="7" width="9.140625" style="182" hidden="1" customWidth="1"/>
    <col min="8" max="8" width="10" style="182" customWidth="1"/>
    <col min="9" max="9" width="9.5703125" style="182" customWidth="1"/>
    <col min="10" max="12" width="10.7109375" style="182" bestFit="1" customWidth="1"/>
    <col min="13" max="16384" width="9.140625" style="182"/>
  </cols>
  <sheetData>
    <row r="1" spans="1:18" ht="15.75" customHeight="1">
      <c r="A1" s="223" t="s">
        <v>143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8" ht="15.75" customHeight="1">
      <c r="A2" s="223" t="s">
        <v>144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8" ht="16.5" customHeight="1">
      <c r="A3" s="224" t="s">
        <v>145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8" ht="16.5" customHeight="1">
      <c r="A4" s="183"/>
      <c r="B4" s="183"/>
      <c r="C4" s="183"/>
      <c r="D4" s="183"/>
      <c r="E4" s="183"/>
      <c r="F4" s="183"/>
      <c r="G4" s="183"/>
      <c r="H4" s="183"/>
      <c r="I4" s="183"/>
      <c r="J4" s="183"/>
    </row>
    <row r="5" spans="1:18" s="186" customFormat="1" ht="35.25" customHeight="1">
      <c r="A5" s="184" t="s">
        <v>0</v>
      </c>
      <c r="B5" s="184" t="s">
        <v>146</v>
      </c>
      <c r="C5" s="184" t="s">
        <v>147</v>
      </c>
      <c r="D5" s="184" t="s">
        <v>148</v>
      </c>
      <c r="E5" s="184"/>
      <c r="F5" s="184"/>
      <c r="G5" s="184" t="s">
        <v>149</v>
      </c>
      <c r="H5" s="184" t="s">
        <v>150</v>
      </c>
      <c r="I5" s="185" t="s">
        <v>151</v>
      </c>
      <c r="J5" s="184" t="s">
        <v>152</v>
      </c>
      <c r="K5" s="185" t="s">
        <v>153</v>
      </c>
      <c r="L5" s="185" t="s">
        <v>154</v>
      </c>
    </row>
    <row r="6" spans="1:18" s="190" customFormat="1" ht="49.5" customHeight="1">
      <c r="A6" s="187">
        <v>1</v>
      </c>
      <c r="B6" s="188" t="s">
        <v>155</v>
      </c>
      <c r="C6" s="187" t="s">
        <v>156</v>
      </c>
      <c r="D6" s="189">
        <f t="shared" ref="D6:L6" si="0">SUM(D8:D10)</f>
        <v>1454</v>
      </c>
      <c r="E6" s="189">
        <f t="shared" si="0"/>
        <v>0</v>
      </c>
      <c r="F6" s="189">
        <f t="shared" si="0"/>
        <v>0</v>
      </c>
      <c r="G6" s="189">
        <f t="shared" si="0"/>
        <v>0</v>
      </c>
      <c r="H6" s="189">
        <f t="shared" si="0"/>
        <v>1468</v>
      </c>
      <c r="I6" s="189">
        <f t="shared" si="0"/>
        <v>1475</v>
      </c>
      <c r="J6" s="189">
        <f t="shared" si="0"/>
        <v>1482</v>
      </c>
      <c r="K6" s="189">
        <f t="shared" si="0"/>
        <v>1489</v>
      </c>
      <c r="L6" s="189">
        <f t="shared" si="0"/>
        <v>1495</v>
      </c>
    </row>
    <row r="7" spans="1:18" s="190" customFormat="1" ht="15">
      <c r="A7" s="187"/>
      <c r="B7" s="191" t="s">
        <v>157</v>
      </c>
      <c r="C7" s="192"/>
      <c r="D7" s="193"/>
      <c r="E7" s="193"/>
      <c r="F7" s="193"/>
      <c r="G7" s="193"/>
      <c r="H7" s="193"/>
      <c r="I7" s="193"/>
      <c r="J7" s="193"/>
      <c r="K7" s="194"/>
      <c r="L7" s="194"/>
    </row>
    <row r="8" spans="1:18" ht="37.5" customHeight="1">
      <c r="A8" s="195">
        <v>2</v>
      </c>
      <c r="B8" s="188" t="s">
        <v>158</v>
      </c>
      <c r="C8" s="187" t="s">
        <v>156</v>
      </c>
      <c r="D8" s="189">
        <v>131</v>
      </c>
      <c r="E8" s="189"/>
      <c r="F8" s="189"/>
      <c r="G8" s="189"/>
      <c r="H8" s="189">
        <v>133</v>
      </c>
      <c r="I8" s="189">
        <v>135</v>
      </c>
      <c r="J8" s="189">
        <v>137</v>
      </c>
      <c r="K8" s="189">
        <v>139</v>
      </c>
      <c r="L8" s="189">
        <v>140</v>
      </c>
    </row>
    <row r="9" spans="1:18" s="190" customFormat="1" ht="33" customHeight="1">
      <c r="A9" s="196">
        <v>3</v>
      </c>
      <c r="B9" s="188" t="s">
        <v>159</v>
      </c>
      <c r="C9" s="187" t="s">
        <v>160</v>
      </c>
      <c r="D9" s="194">
        <v>690</v>
      </c>
      <c r="E9" s="194"/>
      <c r="F9" s="194"/>
      <c r="G9" s="194"/>
      <c r="H9" s="194">
        <v>695</v>
      </c>
      <c r="I9" s="194">
        <v>695</v>
      </c>
      <c r="J9" s="194">
        <v>695</v>
      </c>
      <c r="K9" s="194">
        <v>695</v>
      </c>
      <c r="L9" s="194">
        <v>695</v>
      </c>
    </row>
    <row r="10" spans="1:18" s="197" customFormat="1" ht="24" customHeight="1">
      <c r="A10" s="187">
        <v>4</v>
      </c>
      <c r="B10" s="188" t="s">
        <v>161</v>
      </c>
      <c r="C10" s="187" t="s">
        <v>156</v>
      </c>
      <c r="D10" s="194">
        <v>633</v>
      </c>
      <c r="E10" s="194"/>
      <c r="F10" s="194"/>
      <c r="G10" s="194"/>
      <c r="H10" s="194">
        <v>640</v>
      </c>
      <c r="I10" s="194">
        <v>645</v>
      </c>
      <c r="J10" s="194">
        <v>650</v>
      </c>
      <c r="K10" s="194">
        <v>655</v>
      </c>
      <c r="L10" s="194">
        <v>660</v>
      </c>
    </row>
    <row r="11" spans="1:18" s="197" customFormat="1" ht="28.5" customHeight="1">
      <c r="A11" s="196">
        <v>5</v>
      </c>
      <c r="B11" s="188" t="s">
        <v>162</v>
      </c>
      <c r="C11" s="187" t="s">
        <v>160</v>
      </c>
      <c r="D11" s="194">
        <v>1101</v>
      </c>
      <c r="E11" s="194"/>
      <c r="F11" s="194"/>
      <c r="G11" s="194"/>
      <c r="H11" s="194">
        <v>1100</v>
      </c>
      <c r="I11" s="194">
        <v>1100</v>
      </c>
      <c r="J11" s="194">
        <v>1130</v>
      </c>
      <c r="K11" s="194">
        <v>1150</v>
      </c>
      <c r="L11" s="194">
        <v>1170</v>
      </c>
      <c r="N11" s="198"/>
      <c r="O11" s="198"/>
      <c r="P11" s="198"/>
      <c r="Q11" s="198"/>
      <c r="R11" s="198"/>
    </row>
    <row r="12" spans="1:18" s="197" customFormat="1" ht="34.5" customHeight="1">
      <c r="A12" s="187">
        <v>6</v>
      </c>
      <c r="B12" s="188" t="s">
        <v>163</v>
      </c>
      <c r="C12" s="187" t="s">
        <v>164</v>
      </c>
      <c r="D12" s="199">
        <f t="shared" ref="D12:L12" si="1">SUM(D11*D13*12/1000)</f>
        <v>103449.96</v>
      </c>
      <c r="E12" s="199">
        <f t="shared" si="1"/>
        <v>0</v>
      </c>
      <c r="F12" s="199">
        <f t="shared" si="1"/>
        <v>0</v>
      </c>
      <c r="G12" s="199">
        <f t="shared" si="1"/>
        <v>0</v>
      </c>
      <c r="H12" s="199">
        <f t="shared" si="1"/>
        <v>111619.2</v>
      </c>
      <c r="I12" s="199">
        <f t="shared" si="1"/>
        <v>121664.4</v>
      </c>
      <c r="J12" s="199">
        <f t="shared" si="1"/>
        <v>137498.4</v>
      </c>
      <c r="K12" s="199">
        <f t="shared" si="1"/>
        <v>155388</v>
      </c>
      <c r="L12" s="199">
        <f t="shared" si="1"/>
        <v>174096</v>
      </c>
    </row>
    <row r="13" spans="1:18" s="197" customFormat="1" ht="30.75" customHeight="1">
      <c r="A13" s="187">
        <v>7</v>
      </c>
      <c r="B13" s="188" t="s">
        <v>165</v>
      </c>
      <c r="C13" s="187" t="s">
        <v>164</v>
      </c>
      <c r="D13" s="199">
        <v>7830</v>
      </c>
      <c r="E13" s="199"/>
      <c r="F13" s="199"/>
      <c r="G13" s="199"/>
      <c r="H13" s="199">
        <v>8456</v>
      </c>
      <c r="I13" s="199">
        <v>9217</v>
      </c>
      <c r="J13" s="199">
        <v>10140</v>
      </c>
      <c r="K13" s="194">
        <v>11260</v>
      </c>
      <c r="L13" s="194">
        <v>12400</v>
      </c>
      <c r="N13" s="200"/>
      <c r="O13" s="200"/>
      <c r="P13" s="200"/>
      <c r="Q13" s="200"/>
      <c r="R13" s="200"/>
    </row>
    <row r="14" spans="1:18" s="197" customFormat="1" ht="43.5" customHeight="1">
      <c r="A14" s="196">
        <v>8</v>
      </c>
      <c r="B14" s="188" t="s">
        <v>166</v>
      </c>
      <c r="C14" s="187" t="s">
        <v>164</v>
      </c>
      <c r="D14" s="194">
        <v>443646</v>
      </c>
      <c r="E14" s="194"/>
      <c r="F14" s="194"/>
      <c r="G14" s="194"/>
      <c r="H14" s="194">
        <v>528737</v>
      </c>
      <c r="I14" s="194">
        <v>548480</v>
      </c>
      <c r="J14" s="194">
        <v>594800</v>
      </c>
      <c r="K14" s="194">
        <v>648200</v>
      </c>
      <c r="L14" s="194">
        <v>700000</v>
      </c>
      <c r="N14" s="198"/>
      <c r="O14" s="198"/>
      <c r="P14" s="198"/>
      <c r="Q14" s="198"/>
      <c r="R14" s="198"/>
    </row>
    <row r="15" spans="1:18" s="197" customFormat="1" ht="32.25" customHeight="1">
      <c r="A15" s="196">
        <v>9</v>
      </c>
      <c r="B15" s="188" t="s">
        <v>167</v>
      </c>
      <c r="C15" s="187" t="s">
        <v>116</v>
      </c>
      <c r="D15" s="194">
        <v>21.3</v>
      </c>
      <c r="E15" s="194">
        <v>21.7</v>
      </c>
      <c r="F15" s="194">
        <v>22.5</v>
      </c>
      <c r="G15" s="194">
        <v>23</v>
      </c>
      <c r="H15" s="194">
        <v>23.5</v>
      </c>
      <c r="I15" s="194">
        <v>22.5</v>
      </c>
      <c r="J15" s="194">
        <v>23</v>
      </c>
      <c r="K15" s="194">
        <v>23.5</v>
      </c>
      <c r="L15" s="194">
        <v>24</v>
      </c>
    </row>
    <row r="16" spans="1:18" s="197" customFormat="1" ht="34.5" customHeight="1">
      <c r="A16" s="220">
        <v>10</v>
      </c>
      <c r="B16" s="188" t="s">
        <v>168</v>
      </c>
      <c r="C16" s="196" t="s">
        <v>164</v>
      </c>
      <c r="D16" s="201">
        <v>390184</v>
      </c>
      <c r="E16" s="201">
        <v>381091</v>
      </c>
      <c r="F16" s="194"/>
      <c r="G16" s="194"/>
      <c r="H16" s="194">
        <v>381091</v>
      </c>
      <c r="I16" s="201">
        <v>368409</v>
      </c>
      <c r="J16" s="201">
        <v>372089</v>
      </c>
      <c r="K16" s="202">
        <v>388995</v>
      </c>
      <c r="L16" s="203">
        <v>397658</v>
      </c>
    </row>
    <row r="17" spans="1:12" s="197" customFormat="1" ht="18.75" customHeight="1">
      <c r="A17" s="220"/>
      <c r="B17" s="204" t="s">
        <v>169</v>
      </c>
      <c r="C17" s="187" t="s">
        <v>164</v>
      </c>
      <c r="D17" s="194">
        <v>31557</v>
      </c>
      <c r="E17" s="194"/>
      <c r="F17" s="194"/>
      <c r="G17" s="194"/>
      <c r="H17" s="194">
        <v>30496</v>
      </c>
      <c r="I17" s="194">
        <v>31146</v>
      </c>
      <c r="J17" s="194">
        <v>33185</v>
      </c>
      <c r="K17" s="203">
        <v>35742</v>
      </c>
      <c r="L17" s="203">
        <v>37261</v>
      </c>
    </row>
    <row r="18" spans="1:12" s="197" customFormat="1" ht="63.75" customHeight="1">
      <c r="A18" s="205">
        <v>11</v>
      </c>
      <c r="B18" s="188" t="s">
        <v>170</v>
      </c>
      <c r="C18" s="187" t="s">
        <v>116</v>
      </c>
      <c r="D18" s="206">
        <f t="shared" ref="D18:L18" si="2">SUM(D17/D16)*100</f>
        <v>8.0877227154368203</v>
      </c>
      <c r="E18" s="206">
        <f t="shared" si="2"/>
        <v>0</v>
      </c>
      <c r="F18" s="206" t="e">
        <f t="shared" si="2"/>
        <v>#DIV/0!</v>
      </c>
      <c r="G18" s="206" t="e">
        <f t="shared" si="2"/>
        <v>#DIV/0!</v>
      </c>
      <c r="H18" s="206">
        <f t="shared" si="2"/>
        <v>8.0022881673930897</v>
      </c>
      <c r="I18" s="206">
        <f t="shared" si="2"/>
        <v>8.4541908585295147</v>
      </c>
      <c r="J18" s="206">
        <f t="shared" si="2"/>
        <v>8.918565181986029</v>
      </c>
      <c r="K18" s="206">
        <f t="shared" si="2"/>
        <v>9.1882929086492116</v>
      </c>
      <c r="L18" s="206">
        <f t="shared" si="2"/>
        <v>9.3701120057939242</v>
      </c>
    </row>
    <row r="20" spans="1:12" ht="24" customHeight="1">
      <c r="B20" s="221"/>
      <c r="C20" s="222"/>
      <c r="D20" s="222"/>
      <c r="E20" s="222"/>
      <c r="F20" s="222"/>
      <c r="G20" s="222"/>
      <c r="H20" s="222"/>
      <c r="I20" s="222"/>
      <c r="J20" s="222"/>
    </row>
    <row r="21" spans="1:12">
      <c r="B21" s="219"/>
      <c r="C21" s="219"/>
      <c r="D21" s="219"/>
      <c r="E21" s="219"/>
      <c r="F21" s="219"/>
      <c r="G21" s="219"/>
      <c r="H21" s="219"/>
      <c r="I21" s="219"/>
      <c r="J21" s="219"/>
    </row>
  </sheetData>
  <mergeCells count="6">
    <mergeCell ref="B21:J21"/>
    <mergeCell ref="A16:A17"/>
    <mergeCell ref="B20:J20"/>
    <mergeCell ref="A1:L1"/>
    <mergeCell ref="A2:L2"/>
    <mergeCell ref="A3:L3"/>
  </mergeCells>
  <phoneticPr fontId="4" type="noConversion"/>
  <printOptions horizontalCentered="1" verticalCentered="1"/>
  <pageMargins left="0" right="0" top="0.19685039370078741" bottom="0.19685039370078741" header="0.51181102362204722" footer="0.51181102362204722"/>
  <pageSetup paperSize="9" orientation="landscape" horizontalDpi="150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J39"/>
  <sheetViews>
    <sheetView tabSelected="1" view="pageBreakPreview" topLeftCell="A25" zoomScale="75" zoomScaleNormal="100" workbookViewId="0">
      <selection activeCell="J20" sqref="J20:J23"/>
    </sheetView>
  </sheetViews>
  <sheetFormatPr defaultRowHeight="15"/>
  <cols>
    <col min="2" max="2" width="35.5703125" customWidth="1"/>
    <col min="3" max="3" width="8" customWidth="1"/>
    <col min="4" max="4" width="38.28515625" customWidth="1"/>
    <col min="5" max="5" width="12.140625" customWidth="1"/>
    <col min="6" max="6" width="11.140625" customWidth="1"/>
    <col min="7" max="7" width="12" customWidth="1"/>
    <col min="8" max="8" width="11.140625" customWidth="1"/>
    <col min="9" max="9" width="11.7109375" customWidth="1"/>
    <col min="10" max="10" width="11.42578125" customWidth="1"/>
  </cols>
  <sheetData>
    <row r="2" spans="1:10" ht="36.75" customHeight="1" thickBot="1">
      <c r="B2" s="237" t="s">
        <v>70</v>
      </c>
      <c r="C2" s="237"/>
      <c r="D2" s="237"/>
      <c r="E2" s="237"/>
      <c r="F2" s="237"/>
      <c r="G2" s="237"/>
      <c r="H2" s="237"/>
      <c r="I2" s="237"/>
      <c r="J2" s="237"/>
    </row>
    <row r="3" spans="1:10" ht="22.5" customHeight="1">
      <c r="A3" s="244" t="s">
        <v>0</v>
      </c>
      <c r="B3" s="241" t="s">
        <v>7</v>
      </c>
      <c r="C3" s="235" t="s">
        <v>0</v>
      </c>
      <c r="D3" s="235" t="s">
        <v>1</v>
      </c>
      <c r="E3" s="235" t="s">
        <v>2</v>
      </c>
      <c r="F3" s="238" t="s">
        <v>3</v>
      </c>
      <c r="G3" s="239"/>
      <c r="H3" s="239"/>
      <c r="I3" s="239"/>
      <c r="J3" s="240"/>
    </row>
    <row r="4" spans="1:10" ht="19.5" thickBot="1">
      <c r="A4" s="245"/>
      <c r="B4" s="242"/>
      <c r="C4" s="236"/>
      <c r="D4" s="236"/>
      <c r="E4" s="236"/>
      <c r="F4" s="7">
        <v>2011</v>
      </c>
      <c r="G4" s="4">
        <v>2012</v>
      </c>
      <c r="H4" s="4">
        <v>2013</v>
      </c>
      <c r="I4" s="4">
        <v>2014</v>
      </c>
      <c r="J4" s="6">
        <v>2015</v>
      </c>
    </row>
    <row r="5" spans="1:10" ht="44.25" customHeight="1">
      <c r="A5" s="213">
        <v>1</v>
      </c>
      <c r="B5" s="24" t="s">
        <v>8</v>
      </c>
      <c r="C5" s="22">
        <v>1</v>
      </c>
      <c r="D5" s="23" t="s">
        <v>60</v>
      </c>
      <c r="E5" s="22">
        <v>64360</v>
      </c>
      <c r="F5" s="22">
        <v>18360</v>
      </c>
      <c r="G5" s="22">
        <v>10000</v>
      </c>
      <c r="H5" s="22">
        <v>11000</v>
      </c>
      <c r="I5" s="22">
        <v>12000</v>
      </c>
      <c r="J5" s="213">
        <v>13000</v>
      </c>
    </row>
    <row r="6" spans="1:10" ht="62.25" customHeight="1">
      <c r="A6" s="225">
        <v>2</v>
      </c>
      <c r="B6" s="246" t="s">
        <v>9</v>
      </c>
      <c r="C6" s="20">
        <v>1</v>
      </c>
      <c r="D6" s="21" t="s">
        <v>59</v>
      </c>
      <c r="E6" s="22">
        <v>2150</v>
      </c>
      <c r="F6" s="22">
        <v>410</v>
      </c>
      <c r="G6" s="22">
        <v>420</v>
      </c>
      <c r="H6" s="22">
        <v>430</v>
      </c>
      <c r="I6" s="216">
        <v>440</v>
      </c>
      <c r="J6" s="1">
        <v>450</v>
      </c>
    </row>
    <row r="7" spans="1:10" ht="36" customHeight="1">
      <c r="A7" s="232"/>
      <c r="B7" s="234"/>
      <c r="C7" s="3">
        <v>2</v>
      </c>
      <c r="D7" s="2" t="s">
        <v>60</v>
      </c>
      <c r="E7" s="1">
        <v>10000</v>
      </c>
      <c r="F7" s="1">
        <v>1900</v>
      </c>
      <c r="G7" s="1">
        <v>1950</v>
      </c>
      <c r="H7" s="1">
        <v>2000</v>
      </c>
      <c r="I7" s="31">
        <v>2050</v>
      </c>
      <c r="J7" s="1">
        <v>2100</v>
      </c>
    </row>
    <row r="8" spans="1:10" ht="38.25" customHeight="1">
      <c r="A8" s="232"/>
      <c r="B8" s="234"/>
      <c r="C8" s="3">
        <v>3</v>
      </c>
      <c r="D8" s="2" t="s">
        <v>5</v>
      </c>
      <c r="E8" s="1">
        <v>4</v>
      </c>
      <c r="F8" s="1"/>
      <c r="G8" s="1">
        <v>1</v>
      </c>
      <c r="H8" s="1">
        <v>1</v>
      </c>
      <c r="I8" s="31">
        <v>1</v>
      </c>
      <c r="J8" s="1">
        <v>1</v>
      </c>
    </row>
    <row r="9" spans="1:10" ht="37.5">
      <c r="A9" s="232"/>
      <c r="B9" s="234"/>
      <c r="C9" s="3">
        <v>4</v>
      </c>
      <c r="D9" s="2" t="s">
        <v>73</v>
      </c>
      <c r="E9" s="1">
        <v>50</v>
      </c>
      <c r="F9" s="1"/>
      <c r="G9" s="1">
        <v>15</v>
      </c>
      <c r="H9" s="1">
        <v>10</v>
      </c>
      <c r="I9" s="31">
        <v>10</v>
      </c>
      <c r="J9" s="1">
        <v>15</v>
      </c>
    </row>
    <row r="10" spans="1:10" ht="37.5">
      <c r="A10" s="226"/>
      <c r="B10" s="234"/>
      <c r="C10" s="11">
        <v>5</v>
      </c>
      <c r="D10" s="12" t="s">
        <v>61</v>
      </c>
      <c r="E10" s="10">
        <v>100</v>
      </c>
      <c r="F10" s="10"/>
      <c r="G10" s="10">
        <v>30</v>
      </c>
      <c r="H10" s="10">
        <v>20</v>
      </c>
      <c r="I10" s="217">
        <v>20</v>
      </c>
      <c r="J10" s="1">
        <v>30</v>
      </c>
    </row>
    <row r="11" spans="1:10" ht="42" customHeight="1">
      <c r="A11" s="213">
        <v>3</v>
      </c>
      <c r="B11" s="19" t="s">
        <v>10</v>
      </c>
      <c r="C11" s="10">
        <v>1</v>
      </c>
      <c r="D11" s="12" t="s">
        <v>62</v>
      </c>
      <c r="E11" s="10">
        <v>5000</v>
      </c>
      <c r="F11" s="10">
        <v>1000</v>
      </c>
      <c r="G11" s="10">
        <v>1000</v>
      </c>
      <c r="H11" s="10">
        <v>1000</v>
      </c>
      <c r="I11" s="10">
        <v>1000</v>
      </c>
      <c r="J11" s="213">
        <v>1000</v>
      </c>
    </row>
    <row r="12" spans="1:10" ht="44.25" customHeight="1">
      <c r="A12" s="229">
        <v>4</v>
      </c>
      <c r="B12" s="233" t="s">
        <v>11</v>
      </c>
      <c r="C12" s="1">
        <v>1</v>
      </c>
      <c r="D12" s="25" t="s">
        <v>4</v>
      </c>
      <c r="E12" s="1">
        <v>5055</v>
      </c>
      <c r="F12" s="1">
        <v>1205</v>
      </c>
      <c r="G12" s="1">
        <v>1100</v>
      </c>
      <c r="H12" s="1">
        <v>1050</v>
      </c>
      <c r="I12" s="1">
        <v>900</v>
      </c>
      <c r="J12" s="1">
        <v>800</v>
      </c>
    </row>
    <row r="13" spans="1:10" ht="42" customHeight="1">
      <c r="A13" s="225"/>
      <c r="B13" s="233"/>
      <c r="C13" s="1">
        <v>2</v>
      </c>
      <c r="D13" s="2" t="s">
        <v>60</v>
      </c>
      <c r="E13" s="1">
        <v>18300</v>
      </c>
      <c r="F13" s="1">
        <v>3600</v>
      </c>
      <c r="G13" s="1">
        <v>3600</v>
      </c>
      <c r="H13" s="1">
        <v>3700</v>
      </c>
      <c r="I13" s="1">
        <v>3700</v>
      </c>
      <c r="J13" s="1">
        <v>3700</v>
      </c>
    </row>
    <row r="14" spans="1:10" ht="78.75" customHeight="1">
      <c r="A14" s="225">
        <v>5</v>
      </c>
      <c r="B14" s="243" t="s">
        <v>18</v>
      </c>
      <c r="C14" s="1">
        <v>1</v>
      </c>
      <c r="D14" s="25" t="s">
        <v>63</v>
      </c>
      <c r="E14" s="26" t="s">
        <v>17</v>
      </c>
      <c r="F14" s="26" t="s">
        <v>12</v>
      </c>
      <c r="G14" s="26" t="s">
        <v>13</v>
      </c>
      <c r="H14" s="26" t="s">
        <v>14</v>
      </c>
      <c r="I14" s="26" t="s">
        <v>15</v>
      </c>
      <c r="J14" s="26" t="s">
        <v>16</v>
      </c>
    </row>
    <row r="15" spans="1:10" ht="37.5" customHeight="1">
      <c r="A15" s="232"/>
      <c r="B15" s="243"/>
      <c r="C15" s="1">
        <v>2</v>
      </c>
      <c r="D15" s="2" t="s">
        <v>60</v>
      </c>
      <c r="E15" s="1">
        <v>80450</v>
      </c>
      <c r="F15" s="1">
        <v>14600</v>
      </c>
      <c r="G15" s="1">
        <v>15600</v>
      </c>
      <c r="H15" s="1">
        <v>16200</v>
      </c>
      <c r="I15" s="1">
        <v>16800</v>
      </c>
      <c r="J15" s="1">
        <v>17250</v>
      </c>
    </row>
    <row r="16" spans="1:10" ht="37.5">
      <c r="A16" s="226"/>
      <c r="B16" s="243"/>
      <c r="C16" s="1">
        <v>3</v>
      </c>
      <c r="D16" s="2" t="s">
        <v>61</v>
      </c>
      <c r="E16" s="1">
        <v>8000</v>
      </c>
      <c r="F16" s="27"/>
      <c r="G16" s="1">
        <v>8000</v>
      </c>
      <c r="H16" s="27"/>
      <c r="I16" s="27"/>
      <c r="J16" s="27"/>
    </row>
    <row r="17" spans="1:10" ht="96.75" customHeight="1">
      <c r="A17" s="226">
        <v>6</v>
      </c>
      <c r="B17" s="233" t="s">
        <v>25</v>
      </c>
      <c r="C17" s="1">
        <v>1</v>
      </c>
      <c r="D17" s="25" t="s">
        <v>69</v>
      </c>
      <c r="E17" s="26" t="s">
        <v>24</v>
      </c>
      <c r="F17" s="26" t="s">
        <v>19</v>
      </c>
      <c r="G17" s="26" t="s">
        <v>20</v>
      </c>
      <c r="H17" s="26" t="s">
        <v>21</v>
      </c>
      <c r="I17" s="26" t="s">
        <v>22</v>
      </c>
      <c r="J17" s="26" t="s">
        <v>23</v>
      </c>
    </row>
    <row r="18" spans="1:10" ht="36.75" customHeight="1">
      <c r="A18" s="229"/>
      <c r="B18" s="233"/>
      <c r="C18" s="1">
        <v>2</v>
      </c>
      <c r="D18" s="2" t="s">
        <v>60</v>
      </c>
      <c r="E18" s="1">
        <v>119300</v>
      </c>
      <c r="F18" s="1">
        <v>20500</v>
      </c>
      <c r="G18" s="1">
        <v>21800</v>
      </c>
      <c r="H18" s="1">
        <v>24100</v>
      </c>
      <c r="I18" s="1">
        <v>25900</v>
      </c>
      <c r="J18" s="1">
        <v>27000</v>
      </c>
    </row>
    <row r="19" spans="1:10" ht="37.5">
      <c r="A19" s="225"/>
      <c r="B19" s="233"/>
      <c r="C19" s="1">
        <v>3</v>
      </c>
      <c r="D19" s="2" t="s">
        <v>6</v>
      </c>
      <c r="E19" s="1">
        <v>3000</v>
      </c>
      <c r="F19" s="1"/>
      <c r="G19" s="1">
        <v>3000</v>
      </c>
      <c r="H19" s="27"/>
      <c r="I19" s="27"/>
      <c r="J19" s="218"/>
    </row>
    <row r="20" spans="1:10" ht="61.5" customHeight="1">
      <c r="A20" s="225">
        <v>7</v>
      </c>
      <c r="B20" s="234" t="s">
        <v>26</v>
      </c>
      <c r="C20" s="20">
        <v>1</v>
      </c>
      <c r="D20" s="21" t="s">
        <v>64</v>
      </c>
      <c r="E20" s="22">
        <v>1015</v>
      </c>
      <c r="F20" s="22">
        <v>185</v>
      </c>
      <c r="G20" s="22">
        <v>205</v>
      </c>
      <c r="H20" s="22">
        <v>207</v>
      </c>
      <c r="I20" s="216">
        <v>208</v>
      </c>
      <c r="J20" s="1">
        <v>210</v>
      </c>
    </row>
    <row r="21" spans="1:10" ht="38.25" customHeight="1">
      <c r="A21" s="232"/>
      <c r="B21" s="234"/>
      <c r="C21" s="3">
        <v>2</v>
      </c>
      <c r="D21" s="2" t="s">
        <v>60</v>
      </c>
      <c r="E21" s="1">
        <v>78400</v>
      </c>
      <c r="F21" s="1">
        <v>14300</v>
      </c>
      <c r="G21" s="1">
        <v>15500</v>
      </c>
      <c r="H21" s="1">
        <v>16000</v>
      </c>
      <c r="I21" s="31">
        <v>16100</v>
      </c>
      <c r="J21" s="1">
        <v>16500</v>
      </c>
    </row>
    <row r="22" spans="1:10" ht="37.5">
      <c r="A22" s="232"/>
      <c r="B22" s="234"/>
      <c r="C22" s="3">
        <v>3</v>
      </c>
      <c r="D22" s="2" t="s">
        <v>65</v>
      </c>
      <c r="E22" s="1">
        <v>820</v>
      </c>
      <c r="F22" s="1">
        <v>100</v>
      </c>
      <c r="G22" s="1">
        <v>150</v>
      </c>
      <c r="H22" s="1">
        <v>120</v>
      </c>
      <c r="I22" s="31">
        <v>200</v>
      </c>
      <c r="J22" s="1">
        <v>250</v>
      </c>
    </row>
    <row r="23" spans="1:10" ht="37.5">
      <c r="A23" s="226"/>
      <c r="B23" s="234"/>
      <c r="C23" s="11">
        <v>4</v>
      </c>
      <c r="D23" s="12" t="s">
        <v>61</v>
      </c>
      <c r="E23" s="10">
        <v>5500</v>
      </c>
      <c r="F23" s="10">
        <v>800</v>
      </c>
      <c r="G23" s="10">
        <v>1000</v>
      </c>
      <c r="H23" s="10">
        <v>1000</v>
      </c>
      <c r="I23" s="217">
        <v>1200</v>
      </c>
      <c r="J23" s="1">
        <v>1500</v>
      </c>
    </row>
    <row r="24" spans="1:10" ht="38.25" customHeight="1">
      <c r="A24" s="226">
        <v>8</v>
      </c>
      <c r="B24" s="233" t="s">
        <v>27</v>
      </c>
      <c r="C24" s="1">
        <v>1</v>
      </c>
      <c r="D24" s="2" t="s">
        <v>60</v>
      </c>
      <c r="E24" s="1">
        <v>8500</v>
      </c>
      <c r="F24" s="1">
        <v>1000</v>
      </c>
      <c r="G24" s="1">
        <v>1500</v>
      </c>
      <c r="H24" s="1">
        <v>2000</v>
      </c>
      <c r="I24" s="1">
        <v>2000</v>
      </c>
      <c r="J24" s="22">
        <v>2000</v>
      </c>
    </row>
    <row r="25" spans="1:10" ht="37.5">
      <c r="A25" s="229"/>
      <c r="B25" s="233"/>
      <c r="C25" s="1">
        <v>2</v>
      </c>
      <c r="D25" s="2" t="s">
        <v>61</v>
      </c>
      <c r="E25" s="1">
        <v>600</v>
      </c>
      <c r="F25" s="1">
        <v>20</v>
      </c>
      <c r="G25" s="1">
        <v>30</v>
      </c>
      <c r="H25" s="1">
        <v>150</v>
      </c>
      <c r="I25" s="1">
        <v>340</v>
      </c>
      <c r="J25" s="1">
        <v>60</v>
      </c>
    </row>
    <row r="26" spans="1:10" ht="41.25" customHeight="1">
      <c r="A26" s="1">
        <v>9</v>
      </c>
      <c r="B26" s="18" t="s">
        <v>28</v>
      </c>
      <c r="C26" s="1">
        <v>1</v>
      </c>
      <c r="D26" s="2" t="s">
        <v>60</v>
      </c>
      <c r="E26" s="1">
        <v>8600</v>
      </c>
      <c r="F26" s="1">
        <v>1700</v>
      </c>
      <c r="G26" s="1">
        <v>1710</v>
      </c>
      <c r="H26" s="1">
        <v>1720</v>
      </c>
      <c r="I26" s="1">
        <v>1730</v>
      </c>
      <c r="J26" s="1">
        <v>1740</v>
      </c>
    </row>
    <row r="27" spans="1:10" ht="36" customHeight="1">
      <c r="A27" s="232">
        <v>10</v>
      </c>
      <c r="B27" s="230" t="s">
        <v>29</v>
      </c>
      <c r="C27" s="28">
        <v>1</v>
      </c>
      <c r="D27" s="29" t="s">
        <v>60</v>
      </c>
      <c r="E27" s="22">
        <v>36700</v>
      </c>
      <c r="F27" s="22">
        <v>6000</v>
      </c>
      <c r="G27" s="22">
        <v>6600</v>
      </c>
      <c r="H27" s="22">
        <v>7300</v>
      </c>
      <c r="I27" s="22">
        <v>8000</v>
      </c>
      <c r="J27" s="22">
        <v>8800</v>
      </c>
    </row>
    <row r="28" spans="1:10" ht="37.5">
      <c r="A28" s="226"/>
      <c r="B28" s="231"/>
      <c r="C28" s="1">
        <v>2</v>
      </c>
      <c r="D28" s="2" t="s">
        <v>61</v>
      </c>
      <c r="E28" s="3">
        <v>750</v>
      </c>
      <c r="F28" s="1">
        <v>150</v>
      </c>
      <c r="G28" s="1">
        <v>150</v>
      </c>
      <c r="H28" s="1">
        <v>150</v>
      </c>
      <c r="I28" s="1">
        <v>150</v>
      </c>
      <c r="J28" s="1">
        <v>150</v>
      </c>
    </row>
    <row r="29" spans="1:10" ht="36" customHeight="1">
      <c r="A29" s="1">
        <v>11</v>
      </c>
      <c r="B29" s="18" t="s">
        <v>66</v>
      </c>
      <c r="C29" s="3">
        <v>1</v>
      </c>
      <c r="D29" s="2" t="s">
        <v>60</v>
      </c>
      <c r="E29" s="1">
        <v>210000</v>
      </c>
      <c r="F29" s="1">
        <v>40000</v>
      </c>
      <c r="G29" s="1">
        <v>60000</v>
      </c>
      <c r="H29" s="1">
        <v>60000</v>
      </c>
      <c r="I29" s="1">
        <v>25000</v>
      </c>
      <c r="J29" s="1">
        <v>25000</v>
      </c>
    </row>
    <row r="30" spans="1:10" ht="37.5">
      <c r="A30" s="8"/>
      <c r="B30" s="18"/>
      <c r="C30" s="43"/>
      <c r="D30" s="2" t="s">
        <v>74</v>
      </c>
      <c r="E30" s="1">
        <v>10300</v>
      </c>
      <c r="F30" s="1">
        <v>2100</v>
      </c>
      <c r="G30" s="1">
        <v>2600</v>
      </c>
      <c r="H30" s="1">
        <v>2600</v>
      </c>
      <c r="I30" s="1">
        <v>1500</v>
      </c>
      <c r="J30" s="1">
        <v>1500</v>
      </c>
    </row>
    <row r="31" spans="1:10" ht="37.5">
      <c r="A31" s="1"/>
      <c r="B31" s="18"/>
      <c r="C31" s="11">
        <v>2</v>
      </c>
      <c r="D31" s="12" t="s">
        <v>65</v>
      </c>
      <c r="E31" s="1">
        <v>1530</v>
      </c>
      <c r="F31" s="1">
        <v>280</v>
      </c>
      <c r="G31" s="1">
        <v>350</v>
      </c>
      <c r="H31" s="1">
        <v>200</v>
      </c>
      <c r="I31" s="1">
        <v>350</v>
      </c>
      <c r="J31" s="1">
        <v>350</v>
      </c>
    </row>
    <row r="32" spans="1:10" ht="37.5">
      <c r="A32" s="1"/>
      <c r="B32" s="30"/>
      <c r="C32" s="1">
        <v>3</v>
      </c>
      <c r="D32" s="2" t="s">
        <v>61</v>
      </c>
      <c r="E32" s="3">
        <v>4185</v>
      </c>
      <c r="F32" s="1">
        <v>2110</v>
      </c>
      <c r="G32" s="1">
        <v>1185</v>
      </c>
      <c r="H32" s="1">
        <v>230</v>
      </c>
      <c r="I32" s="1">
        <v>300</v>
      </c>
      <c r="J32" s="1">
        <v>360</v>
      </c>
    </row>
    <row r="33" spans="1:10" ht="39.75" customHeight="1">
      <c r="A33" s="1">
        <v>12</v>
      </c>
      <c r="B33" s="18" t="s">
        <v>67</v>
      </c>
      <c r="C33" s="20">
        <v>1</v>
      </c>
      <c r="D33" s="2" t="s">
        <v>60</v>
      </c>
      <c r="E33" s="1">
        <v>15200</v>
      </c>
      <c r="F33" s="1">
        <v>2500</v>
      </c>
      <c r="G33" s="1">
        <v>3000</v>
      </c>
      <c r="H33" s="1">
        <v>3000</v>
      </c>
      <c r="I33" s="1">
        <v>3200</v>
      </c>
      <c r="J33" s="1">
        <v>3500</v>
      </c>
    </row>
    <row r="34" spans="1:10" ht="39.75" customHeight="1">
      <c r="A34" s="225">
        <v>13</v>
      </c>
      <c r="B34" s="227" t="s">
        <v>184</v>
      </c>
      <c r="C34" s="1">
        <v>1</v>
      </c>
      <c r="D34" s="2" t="s">
        <v>60</v>
      </c>
      <c r="E34" s="22">
        <v>46380</v>
      </c>
      <c r="F34" s="22">
        <v>7800</v>
      </c>
      <c r="G34" s="22">
        <v>8330</v>
      </c>
      <c r="H34" s="22">
        <v>9250</v>
      </c>
      <c r="I34" s="22">
        <v>10100</v>
      </c>
      <c r="J34" s="22">
        <v>10900</v>
      </c>
    </row>
    <row r="35" spans="1:10" ht="39.75" customHeight="1">
      <c r="A35" s="226"/>
      <c r="B35" s="228"/>
      <c r="C35" s="1">
        <v>2</v>
      </c>
      <c r="D35" s="2" t="s">
        <v>61</v>
      </c>
      <c r="E35" s="22">
        <v>1803.6</v>
      </c>
      <c r="F35" s="22"/>
      <c r="G35" s="22">
        <v>601.20000000000005</v>
      </c>
      <c r="H35" s="22">
        <v>601.20000000000005</v>
      </c>
      <c r="I35" s="22">
        <v>601.20000000000005</v>
      </c>
      <c r="J35" s="22"/>
    </row>
    <row r="36" spans="1:10" ht="39.75" customHeight="1" thickBot="1">
      <c r="A36" s="215">
        <v>14</v>
      </c>
      <c r="B36" s="214" t="s">
        <v>185</v>
      </c>
      <c r="C36" s="20">
        <v>1</v>
      </c>
      <c r="D36" s="2" t="s">
        <v>60</v>
      </c>
      <c r="E36" s="22">
        <v>266000</v>
      </c>
      <c r="F36" s="22">
        <v>45000</v>
      </c>
      <c r="G36" s="22">
        <v>48000</v>
      </c>
      <c r="H36" s="22">
        <v>53000</v>
      </c>
      <c r="I36" s="22">
        <v>58000</v>
      </c>
      <c r="J36" s="22">
        <v>62000</v>
      </c>
    </row>
    <row r="37" spans="1:10" ht="37.5" customHeight="1">
      <c r="A37" s="13"/>
      <c r="B37" s="14" t="s">
        <v>68</v>
      </c>
      <c r="C37" s="5"/>
      <c r="D37" s="32" t="s">
        <v>60</v>
      </c>
      <c r="E37" s="14">
        <f t="shared" ref="E37:J37" si="0">SUM(E5+E7+E11+E13+E15+E18+E21+E24+E26+E27+E29+E33+E34+E36)</f>
        <v>967190</v>
      </c>
      <c r="F37" s="14">
        <f t="shared" si="0"/>
        <v>178260</v>
      </c>
      <c r="G37" s="14">
        <f t="shared" si="0"/>
        <v>198590</v>
      </c>
      <c r="H37" s="14">
        <f t="shared" si="0"/>
        <v>210270</v>
      </c>
      <c r="I37" s="14">
        <f t="shared" si="0"/>
        <v>185580</v>
      </c>
      <c r="J37" s="14">
        <f t="shared" si="0"/>
        <v>194490</v>
      </c>
    </row>
    <row r="38" spans="1:10" ht="34.5" customHeight="1">
      <c r="A38" s="15"/>
      <c r="B38" s="1"/>
      <c r="C38" s="31"/>
      <c r="D38" s="2" t="s">
        <v>61</v>
      </c>
      <c r="E38" s="34">
        <f t="shared" ref="E38:J38" si="1">SUM(E10+E16+E19+E23+E25+E28+E32+E35)</f>
        <v>23938.6</v>
      </c>
      <c r="F38" s="34">
        <f t="shared" si="1"/>
        <v>3080</v>
      </c>
      <c r="G38" s="34">
        <f t="shared" si="1"/>
        <v>13996.2</v>
      </c>
      <c r="H38" s="34">
        <f t="shared" si="1"/>
        <v>2151.1999999999998</v>
      </c>
      <c r="I38" s="34">
        <f t="shared" si="1"/>
        <v>2611.1999999999998</v>
      </c>
      <c r="J38" s="34">
        <f t="shared" si="1"/>
        <v>2100</v>
      </c>
    </row>
    <row r="39" spans="1:10" ht="40.5" customHeight="1" thickBot="1">
      <c r="A39" s="16"/>
      <c r="B39" s="17"/>
      <c r="C39" s="17"/>
      <c r="D39" s="33" t="s">
        <v>183</v>
      </c>
      <c r="E39" s="35">
        <f t="shared" ref="E39:J39" si="2">SUM(E22+E31)</f>
        <v>2350</v>
      </c>
      <c r="F39" s="35">
        <f t="shared" si="2"/>
        <v>380</v>
      </c>
      <c r="G39" s="35">
        <f t="shared" si="2"/>
        <v>500</v>
      </c>
      <c r="H39" s="35">
        <f t="shared" si="2"/>
        <v>320</v>
      </c>
      <c r="I39" s="35">
        <f t="shared" si="2"/>
        <v>550</v>
      </c>
      <c r="J39" s="35">
        <f t="shared" si="2"/>
        <v>600</v>
      </c>
    </row>
  </sheetData>
  <mergeCells count="23">
    <mergeCell ref="B14:B16"/>
    <mergeCell ref="A14:A16"/>
    <mergeCell ref="A6:A10"/>
    <mergeCell ref="A3:A4"/>
    <mergeCell ref="A12:A13"/>
    <mergeCell ref="B6:B10"/>
    <mergeCell ref="B12:B13"/>
    <mergeCell ref="D3:D4"/>
    <mergeCell ref="E3:E4"/>
    <mergeCell ref="B2:J2"/>
    <mergeCell ref="F3:J3"/>
    <mergeCell ref="C3:C4"/>
    <mergeCell ref="B3:B4"/>
    <mergeCell ref="A34:A35"/>
    <mergeCell ref="B34:B35"/>
    <mergeCell ref="A17:A19"/>
    <mergeCell ref="B27:B28"/>
    <mergeCell ref="A27:A28"/>
    <mergeCell ref="A24:A25"/>
    <mergeCell ref="B24:B25"/>
    <mergeCell ref="B17:B19"/>
    <mergeCell ref="A20:A23"/>
    <mergeCell ref="B20:B2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view="pageBreakPreview" zoomScaleNormal="100" workbookViewId="0">
      <selection activeCell="E14" sqref="E14"/>
    </sheetView>
  </sheetViews>
  <sheetFormatPr defaultRowHeight="12.75"/>
  <cols>
    <col min="1" max="1" width="25.5703125" style="9" customWidth="1"/>
    <col min="2" max="2" width="19.42578125" style="9" customWidth="1"/>
    <col min="3" max="3" width="16.28515625" style="9" customWidth="1"/>
    <col min="4" max="4" width="18.5703125" style="9" customWidth="1"/>
    <col min="5" max="5" width="9.5703125" style="9" customWidth="1"/>
    <col min="6" max="10" width="9.140625" style="9"/>
    <col min="11" max="11" width="28.28515625" style="9" customWidth="1"/>
    <col min="12" max="16384" width="9.140625" style="9"/>
  </cols>
  <sheetData>
    <row r="1" spans="1:11" ht="16.5" customHeight="1"/>
    <row r="2" spans="1:11" ht="18">
      <c r="A2" s="249" t="s">
        <v>30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1" ht="18">
      <c r="A3" s="249" t="s">
        <v>57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</row>
    <row r="4" spans="1:11" ht="18">
      <c r="A4" s="249" t="s">
        <v>31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6" spans="1:11" ht="42" customHeight="1">
      <c r="A6" s="251" t="s">
        <v>32</v>
      </c>
      <c r="B6" s="251" t="s">
        <v>33</v>
      </c>
      <c r="C6" s="251" t="s">
        <v>34</v>
      </c>
      <c r="D6" s="251" t="s">
        <v>71</v>
      </c>
      <c r="E6" s="250" t="s">
        <v>72</v>
      </c>
      <c r="F6" s="250"/>
      <c r="G6" s="250"/>
      <c r="H6" s="250"/>
      <c r="I6" s="250"/>
      <c r="J6" s="250"/>
      <c r="K6" s="251" t="s">
        <v>35</v>
      </c>
    </row>
    <row r="7" spans="1:11" ht="15.75">
      <c r="A7" s="252"/>
      <c r="B7" s="252"/>
      <c r="C7" s="252"/>
      <c r="D7" s="252"/>
      <c r="E7" s="247" t="s">
        <v>2</v>
      </c>
      <c r="F7" s="254" t="s">
        <v>36</v>
      </c>
      <c r="G7" s="255"/>
      <c r="H7" s="255"/>
      <c r="I7" s="255"/>
      <c r="J7" s="256"/>
      <c r="K7" s="252"/>
    </row>
    <row r="8" spans="1:11" ht="15.75">
      <c r="A8" s="253"/>
      <c r="B8" s="253"/>
      <c r="C8" s="253"/>
      <c r="D8" s="253"/>
      <c r="E8" s="248"/>
      <c r="F8" s="208">
        <v>2011</v>
      </c>
      <c r="G8" s="208">
        <v>2012</v>
      </c>
      <c r="H8" s="208">
        <v>2013</v>
      </c>
      <c r="I8" s="208">
        <v>2014</v>
      </c>
      <c r="J8" s="208">
        <v>2015</v>
      </c>
      <c r="K8" s="253"/>
    </row>
    <row r="9" spans="1:11" ht="99" customHeight="1">
      <c r="A9" s="209" t="s">
        <v>54</v>
      </c>
      <c r="B9" s="207" t="s">
        <v>25</v>
      </c>
      <c r="C9" s="207" t="s">
        <v>55</v>
      </c>
      <c r="D9" s="207" t="s">
        <v>51</v>
      </c>
      <c r="E9" s="210">
        <v>250</v>
      </c>
      <c r="F9" s="210">
        <v>250</v>
      </c>
      <c r="G9" s="211"/>
      <c r="H9" s="211"/>
      <c r="I9" s="211"/>
      <c r="J9" s="211"/>
      <c r="K9" s="209" t="s">
        <v>56</v>
      </c>
    </row>
    <row r="10" spans="1:11" ht="46.5" customHeight="1">
      <c r="A10" s="209" t="s">
        <v>37</v>
      </c>
      <c r="B10" s="207" t="s">
        <v>58</v>
      </c>
      <c r="C10" s="207" t="s">
        <v>38</v>
      </c>
      <c r="D10" s="207" t="s">
        <v>39</v>
      </c>
      <c r="E10" s="210">
        <v>8000</v>
      </c>
      <c r="F10" s="210">
        <v>4000</v>
      </c>
      <c r="G10" s="210">
        <v>4000</v>
      </c>
      <c r="H10" s="210"/>
      <c r="I10" s="210"/>
      <c r="J10" s="210"/>
      <c r="K10" s="212" t="s">
        <v>40</v>
      </c>
    </row>
    <row r="11" spans="1:11" ht="31.5">
      <c r="A11" s="209" t="s">
        <v>41</v>
      </c>
      <c r="B11" s="207" t="s">
        <v>58</v>
      </c>
      <c r="C11" s="207" t="s">
        <v>38</v>
      </c>
      <c r="D11" s="207" t="s">
        <v>171</v>
      </c>
      <c r="E11" s="210">
        <v>8000</v>
      </c>
      <c r="F11" s="210"/>
      <c r="G11" s="210"/>
      <c r="H11" s="210">
        <v>4000</v>
      </c>
      <c r="I11" s="210">
        <v>4000</v>
      </c>
      <c r="J11" s="210"/>
      <c r="K11" s="212" t="s">
        <v>40</v>
      </c>
    </row>
    <row r="12" spans="1:11" ht="47.25">
      <c r="A12" s="209" t="s">
        <v>42</v>
      </c>
      <c r="B12" s="207" t="s">
        <v>58</v>
      </c>
      <c r="C12" s="207" t="s">
        <v>38</v>
      </c>
      <c r="D12" s="207" t="s">
        <v>39</v>
      </c>
      <c r="E12" s="210">
        <v>1000</v>
      </c>
      <c r="F12" s="210"/>
      <c r="G12" s="210">
        <v>1000</v>
      </c>
      <c r="H12" s="210"/>
      <c r="I12" s="210"/>
      <c r="J12" s="210"/>
      <c r="K12" s="209" t="s">
        <v>43</v>
      </c>
    </row>
    <row r="13" spans="1:11" ht="99.75" customHeight="1">
      <c r="A13" s="209" t="s">
        <v>44</v>
      </c>
      <c r="B13" s="207" t="s">
        <v>45</v>
      </c>
      <c r="C13" s="207" t="s">
        <v>46</v>
      </c>
      <c r="D13" s="207" t="s">
        <v>47</v>
      </c>
      <c r="E13" s="210">
        <v>21000</v>
      </c>
      <c r="F13" s="210">
        <v>21000</v>
      </c>
      <c r="G13" s="210"/>
      <c r="H13" s="210"/>
      <c r="I13" s="210"/>
      <c r="J13" s="210"/>
      <c r="K13" s="209" t="s">
        <v>48</v>
      </c>
    </row>
    <row r="14" spans="1:11" ht="87" customHeight="1">
      <c r="A14" s="209" t="s">
        <v>49</v>
      </c>
      <c r="B14" s="209" t="s">
        <v>50</v>
      </c>
      <c r="C14" s="207" t="s">
        <v>38</v>
      </c>
      <c r="D14" s="207" t="s">
        <v>51</v>
      </c>
      <c r="E14" s="210">
        <v>42800</v>
      </c>
      <c r="F14" s="210">
        <v>8720</v>
      </c>
      <c r="G14" s="210">
        <v>8520</v>
      </c>
      <c r="H14" s="210">
        <v>8520</v>
      </c>
      <c r="I14" s="210">
        <v>8520</v>
      </c>
      <c r="J14" s="210">
        <v>8520</v>
      </c>
      <c r="K14" s="209" t="s">
        <v>52</v>
      </c>
    </row>
    <row r="15" spans="1:11" ht="18.75">
      <c r="A15" s="40" t="s">
        <v>53</v>
      </c>
      <c r="B15" s="36"/>
      <c r="C15" s="36"/>
      <c r="D15" s="36"/>
      <c r="E15" s="41">
        <f t="shared" ref="E15:J15" si="0">SUM(E9:E14)</f>
        <v>81050</v>
      </c>
      <c r="F15" s="41">
        <f t="shared" si="0"/>
        <v>33970</v>
      </c>
      <c r="G15" s="41">
        <f t="shared" si="0"/>
        <v>13520</v>
      </c>
      <c r="H15" s="41">
        <f t="shared" si="0"/>
        <v>12520</v>
      </c>
      <c r="I15" s="41">
        <f t="shared" si="0"/>
        <v>12520</v>
      </c>
      <c r="J15" s="41">
        <f t="shared" si="0"/>
        <v>8520</v>
      </c>
      <c r="K15" s="36"/>
    </row>
  </sheetData>
  <mergeCells count="11">
    <mergeCell ref="F7:J7"/>
    <mergeCell ref="E7:E8"/>
    <mergeCell ref="A2:K2"/>
    <mergeCell ref="A3:K3"/>
    <mergeCell ref="A4:K4"/>
    <mergeCell ref="E6:J6"/>
    <mergeCell ref="A6:A8"/>
    <mergeCell ref="B6:B8"/>
    <mergeCell ref="C6:C8"/>
    <mergeCell ref="D6:D8"/>
    <mergeCell ref="K6:K8"/>
  </mergeCells>
  <phoneticPr fontId="2" type="noConversion"/>
  <pageMargins left="0.59055118110236227" right="0.59055118110236227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43"/>
  <sheetViews>
    <sheetView view="pageBreakPreview" zoomScale="75" zoomScaleNormal="75" workbookViewId="0">
      <selection activeCell="B48" sqref="B48"/>
    </sheetView>
  </sheetViews>
  <sheetFormatPr defaultRowHeight="18.75" customHeight="1"/>
  <cols>
    <col min="1" max="1" width="6.85546875" style="44" customWidth="1"/>
    <col min="2" max="2" width="79.140625" style="180" customWidth="1"/>
    <col min="3" max="3" width="16.7109375" style="44" customWidth="1"/>
    <col min="4" max="5" width="11.5703125" style="44" hidden="1" customWidth="1"/>
    <col min="6" max="6" width="0.140625" style="44" hidden="1" customWidth="1"/>
    <col min="7" max="7" width="11.5703125" style="44" hidden="1" customWidth="1"/>
    <col min="8" max="8" width="14.28515625" style="44" hidden="1" customWidth="1"/>
    <col min="9" max="9" width="18" style="44" hidden="1" customWidth="1"/>
    <col min="10" max="10" width="16.7109375" style="44" hidden="1" customWidth="1"/>
    <col min="11" max="11" width="23.85546875" style="44" hidden="1" customWidth="1"/>
    <col min="12" max="12" width="15.140625" style="44" customWidth="1"/>
    <col min="13" max="14" width="15.42578125" style="44" hidden="1" customWidth="1"/>
    <col min="15" max="15" width="15.28515625" style="44" customWidth="1"/>
    <col min="16" max="17" width="15.42578125" style="181" hidden="1" customWidth="1"/>
    <col min="18" max="18" width="15.140625" style="44" customWidth="1"/>
    <col min="19" max="20" width="15.42578125" style="181" hidden="1" customWidth="1"/>
    <col min="21" max="21" width="14.85546875" style="44" customWidth="1"/>
    <col min="22" max="22" width="0.140625" style="44" hidden="1" customWidth="1"/>
    <col min="23" max="23" width="15.42578125" style="44" hidden="1" customWidth="1"/>
    <col min="24" max="24" width="14.85546875" style="44" customWidth="1"/>
    <col min="25" max="26" width="15.42578125" style="44" hidden="1" customWidth="1"/>
    <col min="27" max="27" width="15" style="44" customWidth="1"/>
    <col min="28" max="28" width="12.5703125" style="44" hidden="1" customWidth="1"/>
    <col min="29" max="29" width="12.140625" style="44" hidden="1" customWidth="1"/>
    <col min="30" max="30" width="12.28515625" style="44" hidden="1" customWidth="1"/>
    <col min="31" max="31" width="0.28515625" style="44" hidden="1" customWidth="1"/>
    <col min="32" max="32" width="9.140625" style="44" hidden="1" customWidth="1"/>
    <col min="33" max="33" width="13" style="44" hidden="1" customWidth="1"/>
    <col min="34" max="34" width="0.28515625" style="44" hidden="1" customWidth="1"/>
    <col min="35" max="35" width="9.5703125" style="44" hidden="1" customWidth="1"/>
    <col min="36" max="36" width="11.5703125" style="44" hidden="1" customWidth="1"/>
    <col min="37" max="37" width="0.28515625" style="44" hidden="1" customWidth="1"/>
    <col min="38" max="38" width="12.42578125" style="44" hidden="1" customWidth="1"/>
    <col min="39" max="39" width="11.5703125" style="44" hidden="1" customWidth="1"/>
    <col min="40" max="40" width="0.140625" style="44" hidden="1" customWidth="1"/>
    <col min="41" max="41" width="9.42578125" style="44" hidden="1" customWidth="1"/>
    <col min="42" max="42" width="10.85546875" style="44" hidden="1" customWidth="1"/>
    <col min="43" max="44" width="11" style="44" hidden="1" customWidth="1"/>
    <col min="45" max="45" width="0.7109375" style="44" hidden="1" customWidth="1"/>
    <col min="46" max="55" width="14.28515625" style="44" hidden="1" customWidth="1"/>
    <col min="56" max="56" width="9.28515625" style="44" hidden="1" customWidth="1"/>
    <col min="57" max="16384" width="9.140625" style="44"/>
  </cols>
  <sheetData>
    <row r="1" spans="1:56" ht="28.5" customHeight="1">
      <c r="A1" s="270" t="s">
        <v>93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</row>
    <row r="2" spans="1:56" ht="24.75" customHeight="1" thickBot="1">
      <c r="A2" s="270" t="s">
        <v>94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</row>
    <row r="3" spans="1:56" ht="18.75" hidden="1" customHeight="1" thickBot="1">
      <c r="A3" s="270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</row>
    <row r="4" spans="1:56" ht="18.75" hidden="1" customHeight="1" thickBot="1">
      <c r="A4" s="45"/>
      <c r="B4" s="46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7"/>
      <c r="Q4" s="47"/>
      <c r="R4" s="45"/>
      <c r="S4" s="47"/>
      <c r="T4" s="47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</row>
    <row r="5" spans="1:56" ht="24.75" customHeight="1" thickBot="1">
      <c r="A5" s="257" t="s">
        <v>95</v>
      </c>
      <c r="B5" s="268" t="s">
        <v>96</v>
      </c>
      <c r="C5" s="257" t="s">
        <v>97</v>
      </c>
      <c r="D5" s="257" t="s">
        <v>98</v>
      </c>
      <c r="E5" s="257" t="s">
        <v>99</v>
      </c>
      <c r="F5" s="257" t="s">
        <v>100</v>
      </c>
      <c r="G5" s="48"/>
      <c r="H5" s="48"/>
      <c r="I5" s="261" t="s">
        <v>101</v>
      </c>
      <c r="J5" s="49"/>
      <c r="K5" s="49"/>
      <c r="L5" s="263">
        <v>2010</v>
      </c>
      <c r="M5" s="50"/>
      <c r="N5" s="51"/>
      <c r="O5" s="265" t="s">
        <v>102</v>
      </c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7"/>
      <c r="AB5" s="52"/>
      <c r="AC5" s="53"/>
      <c r="AD5" s="257" t="s">
        <v>103</v>
      </c>
      <c r="AE5" s="54"/>
      <c r="AF5" s="53"/>
      <c r="AG5" s="257" t="s">
        <v>104</v>
      </c>
      <c r="AH5" s="54"/>
      <c r="AI5" s="53"/>
      <c r="AJ5" s="257" t="s">
        <v>105</v>
      </c>
      <c r="AK5" s="54"/>
      <c r="AL5" s="53"/>
      <c r="AM5" s="257" t="s">
        <v>106</v>
      </c>
      <c r="AN5" s="54"/>
      <c r="AO5" s="53"/>
      <c r="AP5" s="257" t="s">
        <v>107</v>
      </c>
      <c r="AQ5" s="55"/>
    </row>
    <row r="6" spans="1:56" ht="31.5" customHeight="1" thickBot="1">
      <c r="A6" s="259"/>
      <c r="B6" s="269"/>
      <c r="C6" s="259"/>
      <c r="D6" s="259"/>
      <c r="E6" s="259"/>
      <c r="F6" s="258"/>
      <c r="G6" s="56" t="s">
        <v>108</v>
      </c>
      <c r="H6" s="56"/>
      <c r="I6" s="262"/>
      <c r="J6" s="56" t="s">
        <v>108</v>
      </c>
      <c r="K6" s="57"/>
      <c r="L6" s="264"/>
      <c r="M6" s="58" t="s">
        <v>108</v>
      </c>
      <c r="N6" s="58"/>
      <c r="O6" s="59">
        <v>2011</v>
      </c>
      <c r="P6" s="60" t="s">
        <v>108</v>
      </c>
      <c r="Q6" s="61"/>
      <c r="R6" s="62">
        <v>2012</v>
      </c>
      <c r="S6" s="63" t="s">
        <v>108</v>
      </c>
      <c r="T6" s="61"/>
      <c r="U6" s="62">
        <v>2013</v>
      </c>
      <c r="V6" s="63" t="s">
        <v>108</v>
      </c>
      <c r="W6" s="64"/>
      <c r="X6" s="64">
        <v>2014</v>
      </c>
      <c r="Y6" s="60" t="s">
        <v>108</v>
      </c>
      <c r="Z6" s="65"/>
      <c r="AA6" s="62">
        <v>2015</v>
      </c>
      <c r="AB6" s="57" t="s">
        <v>108</v>
      </c>
      <c r="AC6" s="66"/>
      <c r="AD6" s="258"/>
      <c r="AE6" s="56" t="s">
        <v>108</v>
      </c>
      <c r="AF6" s="66"/>
      <c r="AG6" s="258"/>
      <c r="AH6" s="56" t="s">
        <v>108</v>
      </c>
      <c r="AI6" s="66"/>
      <c r="AJ6" s="258"/>
      <c r="AK6" s="56" t="s">
        <v>108</v>
      </c>
      <c r="AL6" s="66"/>
      <c r="AM6" s="258"/>
      <c r="AN6" s="56" t="s">
        <v>108</v>
      </c>
      <c r="AO6" s="66"/>
      <c r="AP6" s="258"/>
      <c r="AQ6" s="67" t="s">
        <v>108</v>
      </c>
      <c r="AS6" s="44">
        <v>2010</v>
      </c>
      <c r="AT6" s="44">
        <v>2011</v>
      </c>
      <c r="AU6" s="44">
        <v>2012</v>
      </c>
      <c r="AV6" s="44">
        <v>2013</v>
      </c>
      <c r="AW6" s="44">
        <v>2014</v>
      </c>
      <c r="AX6" s="44">
        <v>2015</v>
      </c>
      <c r="AY6" s="44">
        <v>2016</v>
      </c>
      <c r="AZ6" s="44">
        <v>2017</v>
      </c>
      <c r="BA6" s="44">
        <v>2018</v>
      </c>
      <c r="BB6" s="44">
        <v>2019</v>
      </c>
      <c r="BC6" s="44">
        <v>2020</v>
      </c>
      <c r="BD6" s="44" t="s">
        <v>109</v>
      </c>
    </row>
    <row r="7" spans="1:56" ht="34.5" hidden="1" customHeight="1">
      <c r="A7" s="68"/>
      <c r="B7" s="69" t="s">
        <v>110</v>
      </c>
      <c r="C7" s="70" t="s">
        <v>111</v>
      </c>
      <c r="D7" s="71"/>
      <c r="E7" s="71"/>
      <c r="F7" s="68">
        <v>96770</v>
      </c>
      <c r="G7" s="72"/>
      <c r="H7" s="72"/>
      <c r="I7" s="73">
        <v>96770</v>
      </c>
      <c r="J7" s="73"/>
      <c r="K7" s="73"/>
      <c r="L7" s="73">
        <v>96770</v>
      </c>
      <c r="M7" s="73"/>
      <c r="N7" s="73"/>
      <c r="O7" s="74">
        <v>96770</v>
      </c>
      <c r="P7" s="74"/>
      <c r="Q7" s="74"/>
      <c r="R7" s="74">
        <v>96770</v>
      </c>
      <c r="S7" s="74"/>
      <c r="T7" s="74"/>
      <c r="U7" s="74">
        <v>96770</v>
      </c>
      <c r="V7" s="74"/>
      <c r="W7" s="74"/>
      <c r="X7" s="74">
        <v>96770</v>
      </c>
      <c r="Y7" s="74"/>
      <c r="Z7" s="74"/>
      <c r="AA7" s="74">
        <v>96770</v>
      </c>
      <c r="AB7" s="73"/>
      <c r="AC7" s="73"/>
      <c r="AD7" s="73">
        <v>96770</v>
      </c>
      <c r="AE7" s="73"/>
      <c r="AF7" s="73"/>
      <c r="AG7" s="73">
        <v>96770</v>
      </c>
      <c r="AH7" s="73"/>
      <c r="AI7" s="73"/>
      <c r="AJ7" s="73">
        <v>96770</v>
      </c>
      <c r="AK7" s="73"/>
      <c r="AL7" s="73"/>
      <c r="AM7" s="73">
        <v>96770</v>
      </c>
      <c r="AN7" s="73"/>
      <c r="AO7" s="73"/>
      <c r="AP7" s="75">
        <v>96770</v>
      </c>
      <c r="AQ7" s="76"/>
    </row>
    <row r="8" spans="1:56" ht="54" hidden="1" customHeight="1">
      <c r="A8" s="77">
        <v>1</v>
      </c>
      <c r="B8" s="78" t="s">
        <v>112</v>
      </c>
      <c r="C8" s="70" t="s">
        <v>113</v>
      </c>
      <c r="D8" s="79">
        <v>0.66</v>
      </c>
      <c r="E8" s="80">
        <v>0.92500000000000004</v>
      </c>
      <c r="F8" s="81">
        <v>1.6579999999999999</v>
      </c>
      <c r="G8" s="82"/>
      <c r="H8" s="82"/>
      <c r="I8" s="83">
        <v>1.38</v>
      </c>
      <c r="J8" s="82"/>
      <c r="K8" s="82"/>
      <c r="L8" s="83">
        <v>0.85899999999999999</v>
      </c>
      <c r="M8" s="82"/>
      <c r="N8" s="82"/>
      <c r="O8" s="84">
        <v>1.4810000000000001</v>
      </c>
      <c r="P8" s="82"/>
      <c r="Q8" s="82"/>
      <c r="R8" s="84">
        <v>1.601</v>
      </c>
      <c r="S8" s="82"/>
      <c r="T8" s="82"/>
      <c r="U8" s="83">
        <v>1.627</v>
      </c>
      <c r="V8" s="82"/>
      <c r="W8" s="84"/>
      <c r="X8" s="83">
        <v>1.659</v>
      </c>
      <c r="Y8" s="82"/>
      <c r="Z8" s="84"/>
      <c r="AA8" s="83">
        <v>1.752</v>
      </c>
      <c r="AB8" s="82"/>
      <c r="AC8" s="84"/>
      <c r="AD8" s="84">
        <v>1.575</v>
      </c>
      <c r="AE8" s="82"/>
      <c r="AF8" s="84"/>
      <c r="AG8" s="83">
        <v>1.6240000000000001</v>
      </c>
      <c r="AH8" s="82"/>
      <c r="AI8" s="84"/>
      <c r="AJ8" s="84">
        <v>1.6739999999999999</v>
      </c>
      <c r="AK8" s="82"/>
      <c r="AL8" s="84"/>
      <c r="AM8" s="84">
        <v>1.728</v>
      </c>
      <c r="AN8" s="82"/>
      <c r="AO8" s="84"/>
      <c r="AP8" s="85">
        <v>1.794</v>
      </c>
      <c r="AQ8" s="86"/>
    </row>
    <row r="9" spans="1:56" ht="33.75" hidden="1" customHeight="1">
      <c r="A9" s="77"/>
      <c r="B9" s="78" t="s">
        <v>114</v>
      </c>
      <c r="C9" s="70" t="s">
        <v>113</v>
      </c>
      <c r="D9" s="79">
        <v>26.6</v>
      </c>
      <c r="E9" s="87">
        <v>29</v>
      </c>
      <c r="F9" s="81">
        <v>5.1999999999999998E-2</v>
      </c>
      <c r="G9" s="82"/>
      <c r="H9" s="82"/>
      <c r="I9" s="84">
        <v>5.3999999999999999E-2</v>
      </c>
      <c r="J9" s="82"/>
      <c r="K9" s="82"/>
      <c r="L9" s="83">
        <v>3.1E-2</v>
      </c>
      <c r="M9" s="82"/>
      <c r="N9" s="82"/>
      <c r="O9" s="84">
        <v>4.9000000000000002E-2</v>
      </c>
      <c r="P9" s="82"/>
      <c r="Q9" s="82"/>
      <c r="R9" s="84">
        <v>5.0999999999999997E-2</v>
      </c>
      <c r="S9" s="82"/>
      <c r="T9" s="82"/>
      <c r="U9" s="84">
        <v>5.1999999999999998E-2</v>
      </c>
      <c r="V9" s="82"/>
      <c r="W9" s="84"/>
      <c r="X9" s="84">
        <v>5.2999999999999999E-2</v>
      </c>
      <c r="Y9" s="82"/>
      <c r="Z9" s="84"/>
      <c r="AA9" s="83">
        <v>5.5E-2</v>
      </c>
      <c r="AB9" s="82"/>
      <c r="AC9" s="84"/>
      <c r="AD9" s="84">
        <v>5.0999999999999997E-2</v>
      </c>
      <c r="AE9" s="82"/>
      <c r="AF9" s="84"/>
      <c r="AG9" s="83">
        <v>5.1999999999999998E-2</v>
      </c>
      <c r="AH9" s="82"/>
      <c r="AI9" s="84"/>
      <c r="AJ9" s="84">
        <v>5.1999999999999998E-2</v>
      </c>
      <c r="AK9" s="82"/>
      <c r="AL9" s="84"/>
      <c r="AM9" s="84">
        <v>5.3999999999999999E-2</v>
      </c>
      <c r="AN9" s="82"/>
      <c r="AO9" s="84"/>
      <c r="AP9" s="88">
        <v>5.6000000000000001E-2</v>
      </c>
      <c r="AQ9" s="86"/>
    </row>
    <row r="10" spans="1:56" ht="33.75" hidden="1" customHeight="1">
      <c r="A10" s="81">
        <v>2</v>
      </c>
      <c r="B10" s="89" t="s">
        <v>115</v>
      </c>
      <c r="C10" s="90" t="s">
        <v>116</v>
      </c>
      <c r="D10" s="91"/>
      <c r="E10" s="92"/>
      <c r="F10" s="93">
        <v>99</v>
      </c>
      <c r="G10" s="82"/>
      <c r="H10" s="82"/>
      <c r="I10" s="94">
        <f>I8/F8*100</f>
        <v>83.232810615199043</v>
      </c>
      <c r="J10" s="82"/>
      <c r="K10" s="82"/>
      <c r="L10" s="94">
        <f>L8/I8*100</f>
        <v>62.246376811594203</v>
      </c>
      <c r="M10" s="82"/>
      <c r="N10" s="82"/>
      <c r="O10" s="94">
        <f>O8/L8*100</f>
        <v>172.40977881257277</v>
      </c>
      <c r="P10" s="94" t="e">
        <f>P8/M8*100</f>
        <v>#DIV/0!</v>
      </c>
      <c r="Q10" s="94" t="e">
        <f>Q8/N8*100</f>
        <v>#DIV/0!</v>
      </c>
      <c r="R10" s="94">
        <v>103.1</v>
      </c>
      <c r="S10" s="94" t="e">
        <f>S8/P8*100</f>
        <v>#DIV/0!</v>
      </c>
      <c r="T10" s="94" t="e">
        <f>T8/Q8*100</f>
        <v>#DIV/0!</v>
      </c>
      <c r="U10" s="94">
        <v>102.8</v>
      </c>
      <c r="V10" s="94" t="e">
        <f>V8/S8*100</f>
        <v>#DIV/0!</v>
      </c>
      <c r="W10" s="94" t="e">
        <f>W8/T8*100</f>
        <v>#DIV/0!</v>
      </c>
      <c r="X10" s="94">
        <f>X8/U8*100</f>
        <v>101.96681007990168</v>
      </c>
      <c r="Y10" s="94" t="e">
        <f>Y8/V8*100</f>
        <v>#DIV/0!</v>
      </c>
      <c r="Z10" s="94" t="e">
        <f>Z8/W8*100</f>
        <v>#DIV/0!</v>
      </c>
      <c r="AA10" s="94">
        <v>103.7</v>
      </c>
      <c r="AB10" s="94" t="e">
        <f t="shared" ref="AB10:AP10" si="0">AB8/Y8*100</f>
        <v>#DIV/0!</v>
      </c>
      <c r="AC10" s="94" t="e">
        <f t="shared" si="0"/>
        <v>#DIV/0!</v>
      </c>
      <c r="AD10" s="94">
        <f t="shared" si="0"/>
        <v>89.897260273972606</v>
      </c>
      <c r="AE10" s="94" t="e">
        <f t="shared" si="0"/>
        <v>#DIV/0!</v>
      </c>
      <c r="AF10" s="94" t="e">
        <f t="shared" si="0"/>
        <v>#DIV/0!</v>
      </c>
      <c r="AG10" s="94">
        <f t="shared" si="0"/>
        <v>103.11111111111113</v>
      </c>
      <c r="AH10" s="94" t="e">
        <f t="shared" si="0"/>
        <v>#DIV/0!</v>
      </c>
      <c r="AI10" s="94" t="e">
        <f t="shared" si="0"/>
        <v>#DIV/0!</v>
      </c>
      <c r="AJ10" s="94">
        <f t="shared" si="0"/>
        <v>103.07881773399015</v>
      </c>
      <c r="AK10" s="94" t="e">
        <f t="shared" si="0"/>
        <v>#DIV/0!</v>
      </c>
      <c r="AL10" s="94" t="e">
        <f t="shared" si="0"/>
        <v>#DIV/0!</v>
      </c>
      <c r="AM10" s="94">
        <f t="shared" si="0"/>
        <v>103.2258064516129</v>
      </c>
      <c r="AN10" s="94" t="e">
        <f t="shared" si="0"/>
        <v>#DIV/0!</v>
      </c>
      <c r="AO10" s="94" t="e">
        <f t="shared" si="0"/>
        <v>#DIV/0!</v>
      </c>
      <c r="AP10" s="95">
        <f t="shared" si="0"/>
        <v>103.81944444444444</v>
      </c>
      <c r="AQ10" s="96"/>
      <c r="AS10" s="44" t="e">
        <f t="shared" ref="AS10:BD10" si="1">AS11/1000000</f>
        <v>#REF!</v>
      </c>
      <c r="AT10" s="44" t="e">
        <f t="shared" si="1"/>
        <v>#REF!</v>
      </c>
      <c r="AU10" s="44" t="e">
        <f t="shared" si="1"/>
        <v>#REF!</v>
      </c>
      <c r="AV10" s="44" t="e">
        <f t="shared" si="1"/>
        <v>#REF!</v>
      </c>
      <c r="AW10" s="44" t="e">
        <f t="shared" si="1"/>
        <v>#REF!</v>
      </c>
      <c r="AX10" s="44" t="e">
        <f t="shared" si="1"/>
        <v>#REF!</v>
      </c>
      <c r="AY10" s="44" t="e">
        <f t="shared" si="1"/>
        <v>#REF!</v>
      </c>
      <c r="AZ10" s="44" t="e">
        <f t="shared" si="1"/>
        <v>#REF!</v>
      </c>
      <c r="BA10" s="44" t="e">
        <f t="shared" si="1"/>
        <v>#REF!</v>
      </c>
      <c r="BB10" s="44" t="e">
        <f t="shared" si="1"/>
        <v>#REF!</v>
      </c>
      <c r="BC10" s="44" t="e">
        <f t="shared" si="1"/>
        <v>#REF!</v>
      </c>
      <c r="BD10" s="44">
        <f t="shared" si="1"/>
        <v>0</v>
      </c>
    </row>
    <row r="11" spans="1:56" ht="30" hidden="1" customHeight="1">
      <c r="A11" s="97"/>
      <c r="B11" s="98" t="s">
        <v>117</v>
      </c>
      <c r="C11" s="99"/>
      <c r="D11" s="100"/>
      <c r="E11" s="101"/>
      <c r="F11" s="97"/>
      <c r="G11" s="102"/>
      <c r="H11" s="103">
        <f>H12+H13+H14+H15+H16+H17+H18</f>
        <v>1402.1498000000001</v>
      </c>
      <c r="I11" s="104"/>
      <c r="J11" s="105"/>
      <c r="K11" s="103">
        <f>K12+K13+K14+K15+K16+K17+K18</f>
        <v>1297.9888920000001</v>
      </c>
      <c r="L11" s="104"/>
      <c r="M11" s="105"/>
      <c r="N11" s="103" t="e">
        <f>N12+N13+N14+N15+N16+N17+N18+#REF!</f>
        <v>#REF!</v>
      </c>
      <c r="O11" s="104"/>
      <c r="P11" s="105"/>
      <c r="Q11" s="103">
        <f>Q12+Q13+Q14+Q15+Q16+Q17+Q18</f>
        <v>933.95336904162014</v>
      </c>
      <c r="R11" s="104"/>
      <c r="S11" s="105"/>
      <c r="T11" s="103">
        <f>T12+T13+T14+T15+T16+T17+T18</f>
        <v>1015.388723396505</v>
      </c>
      <c r="U11" s="104"/>
      <c r="V11" s="105"/>
      <c r="W11" s="103">
        <f>W12+W13+W14+W15+W16+W17+W18</f>
        <v>1038.811637960026</v>
      </c>
      <c r="X11" s="104"/>
      <c r="Y11" s="105"/>
      <c r="Z11" s="103" t="e">
        <f>Z12+Z13+Z14+Z15+Z16+Z17+Z18+#REF!</f>
        <v>#REF!</v>
      </c>
      <c r="AA11" s="104"/>
      <c r="AB11" s="106"/>
      <c r="AC11" s="107" t="e">
        <f>AC12+AC13+AC14+AC15+AC16+AC17+AC18+#REF!</f>
        <v>#REF!</v>
      </c>
      <c r="AD11" s="94"/>
      <c r="AE11" s="106"/>
      <c r="AF11" s="107" t="e">
        <f>AF12+AF13+AF14+AF15+AF16+AF17+AF18+#REF!</f>
        <v>#REF!</v>
      </c>
      <c r="AG11" s="94"/>
      <c r="AH11" s="106"/>
      <c r="AI11" s="107" t="e">
        <f>AI12+AI13+AI14+AI15+AI16+AI17+AI18+#REF!</f>
        <v>#REF!</v>
      </c>
      <c r="AJ11" s="94"/>
      <c r="AK11" s="106"/>
      <c r="AL11" s="107" t="e">
        <f>AL12+AL13+AL14+AL15+AL16+AL17+AL18+#REF!</f>
        <v>#REF!</v>
      </c>
      <c r="AM11" s="94"/>
      <c r="AN11" s="106"/>
      <c r="AO11" s="107" t="e">
        <f>AO12+AO13+AO14+AO15+AO16+AO17+AO18+#REF!</f>
        <v>#REF!</v>
      </c>
      <c r="AP11" s="95"/>
      <c r="AQ11" s="108"/>
      <c r="AR11" s="109" t="e">
        <f>AR12+AR13+AR14+AR15+AR16+AR17+AR18+#REF!</f>
        <v>#REF!</v>
      </c>
      <c r="AS11" s="44" t="e">
        <f>AS12+AS13+AS14+AS15+AS16+AS17+AS18+#REF!</f>
        <v>#REF!</v>
      </c>
      <c r="AT11" s="44" t="e">
        <f>AT12+AT13+AT14+AT15+AT16+AT17+AT18+#REF!</f>
        <v>#REF!</v>
      </c>
      <c r="AU11" s="44" t="e">
        <f>AU12+AU13+AU14+AU15+AU16+AU17+AU18+#REF!</f>
        <v>#REF!</v>
      </c>
      <c r="AV11" s="44" t="e">
        <f>AV12+AV13+AV14+AV15+AV16+AV17+AV18+#REF!</f>
        <v>#REF!</v>
      </c>
      <c r="AW11" s="44" t="e">
        <f>AW12+AW13+AW14+AW15+AW16+AW17+AW18+#REF!</f>
        <v>#REF!</v>
      </c>
      <c r="AX11" s="44" t="e">
        <f>AX12+AX13+AX14+AX15+AX16+AX17+AX18+#REF!</f>
        <v>#REF!</v>
      </c>
      <c r="AY11" s="44" t="e">
        <f>AY12+AY13+AY14+AY15+AY16+AY17+AY18+#REF!</f>
        <v>#REF!</v>
      </c>
      <c r="AZ11" s="44" t="e">
        <f>AZ12+AZ13+AZ14+AZ15+AZ16+AZ17+AZ18+#REF!</f>
        <v>#REF!</v>
      </c>
      <c r="BA11" s="44" t="e">
        <f>BA12+BA13+BA14+BA15+BA16+BA17+BA18+#REF!</f>
        <v>#REF!</v>
      </c>
      <c r="BB11" s="44" t="e">
        <f>BB12+BB13+BB14+BB15+BB16+BB17+BB18+#REF!</f>
        <v>#REF!</v>
      </c>
      <c r="BC11" s="44" t="e">
        <f>BC12+BC13+BC14+BC15+BC16+BC17+BC18+#REF!</f>
        <v>#REF!</v>
      </c>
    </row>
    <row r="12" spans="1:56" ht="18.75" customHeight="1">
      <c r="A12" s="68">
        <v>1</v>
      </c>
      <c r="B12" s="110" t="s">
        <v>118</v>
      </c>
      <c r="C12" s="111" t="s">
        <v>119</v>
      </c>
      <c r="D12" s="112">
        <v>94.5</v>
      </c>
      <c r="E12" s="113">
        <v>105.9</v>
      </c>
      <c r="F12" s="68">
        <v>126.1</v>
      </c>
      <c r="G12" s="72">
        <v>4.8</v>
      </c>
      <c r="H12" s="114">
        <f t="shared" ref="H12:H18" si="2">F12*G12</f>
        <v>605.28</v>
      </c>
      <c r="I12" s="73">
        <v>138.4</v>
      </c>
      <c r="J12" s="115">
        <f>G12*101.5/100</f>
        <v>4.8719999999999999</v>
      </c>
      <c r="K12" s="116">
        <f t="shared" ref="K12:K18" si="3">I12*J12</f>
        <v>674.28480000000002</v>
      </c>
      <c r="L12" s="111">
        <v>16.899999999999999</v>
      </c>
      <c r="M12" s="117">
        <v>5</v>
      </c>
      <c r="N12" s="116">
        <f t="shared" ref="N12:N18" si="4">L12*M12</f>
        <v>84.5</v>
      </c>
      <c r="O12" s="111">
        <v>91</v>
      </c>
      <c r="P12" s="117">
        <v>5</v>
      </c>
      <c r="Q12" s="116">
        <f t="shared" ref="Q12:Q18" si="5">O12*P12</f>
        <v>455</v>
      </c>
      <c r="R12" s="111">
        <v>96</v>
      </c>
      <c r="S12" s="117">
        <v>5.2</v>
      </c>
      <c r="T12" s="116">
        <f t="shared" ref="T12:T18" si="6">R12*S12</f>
        <v>499.20000000000005</v>
      </c>
      <c r="U12" s="111">
        <v>98</v>
      </c>
      <c r="V12" s="117">
        <f t="shared" ref="V12:V29" si="7">S12</f>
        <v>5.2</v>
      </c>
      <c r="W12" s="116">
        <f t="shared" ref="W12:W18" si="8">U12*V12</f>
        <v>509.6</v>
      </c>
      <c r="X12" s="111">
        <v>101</v>
      </c>
      <c r="Y12" s="117">
        <f t="shared" ref="Y12:Y29" si="9">V12</f>
        <v>5.2</v>
      </c>
      <c r="Z12" s="116">
        <f t="shared" ref="Z12:Z18" si="10">X12*Y12</f>
        <v>525.20000000000005</v>
      </c>
      <c r="AA12" s="111">
        <v>103</v>
      </c>
      <c r="AB12" s="118">
        <f>Y12</f>
        <v>5.2</v>
      </c>
      <c r="AC12" s="119">
        <f t="shared" ref="AC12:AC18" si="11">AA12*AB12</f>
        <v>535.6</v>
      </c>
      <c r="AD12" s="84">
        <v>90</v>
      </c>
      <c r="AE12" s="120">
        <f t="shared" ref="AE12:AE29" si="12">AB12</f>
        <v>5.2</v>
      </c>
      <c r="AF12" s="119">
        <f t="shared" ref="AF12:AF18" si="13">AD12*AE12</f>
        <v>468</v>
      </c>
      <c r="AG12" s="84">
        <v>93</v>
      </c>
      <c r="AH12" s="120">
        <f t="shared" ref="AH12:AH29" si="14">AE12</f>
        <v>5.2</v>
      </c>
      <c r="AI12" s="119">
        <f t="shared" ref="AI12:AI18" si="15">AG12*AH12</f>
        <v>483.6</v>
      </c>
      <c r="AJ12" s="84">
        <v>96</v>
      </c>
      <c r="AK12" s="120">
        <f t="shared" ref="AK12:AK29" si="16">AH12</f>
        <v>5.2</v>
      </c>
      <c r="AL12" s="119">
        <f t="shared" ref="AL12:AL18" si="17">AJ12*AK12</f>
        <v>499.20000000000005</v>
      </c>
      <c r="AM12" s="84">
        <v>100</v>
      </c>
      <c r="AN12" s="120">
        <f t="shared" ref="AN12:AN29" si="18">AK12</f>
        <v>5.2</v>
      </c>
      <c r="AO12" s="119">
        <f t="shared" ref="AO12:AO18" si="19">AM12*AN12</f>
        <v>520</v>
      </c>
      <c r="AP12" s="88">
        <v>105</v>
      </c>
      <c r="AQ12" s="121">
        <f t="shared" ref="AQ12:AQ29" si="20">AN12</f>
        <v>5.2</v>
      </c>
      <c r="AR12" s="122">
        <f t="shared" ref="AR12:AR18" si="21">AP12*AQ12</f>
        <v>546</v>
      </c>
      <c r="AS12" s="44">
        <f t="shared" ref="AS12:AS18" si="22">L12*BD12</f>
        <v>1892.7999999999997</v>
      </c>
      <c r="AT12" s="44">
        <f t="shared" ref="AT12:AT18" si="23">O12*BD12</f>
        <v>10192</v>
      </c>
      <c r="AU12" s="44">
        <f t="shared" ref="AU12:AU18" si="24">U12*BD12</f>
        <v>10976</v>
      </c>
      <c r="AV12" s="44">
        <f t="shared" ref="AV12:AV18" si="25">BD12*U12</f>
        <v>10976</v>
      </c>
      <c r="AW12" s="44">
        <f t="shared" ref="AW12:AW18" si="26">BD12*X12</f>
        <v>11312</v>
      </c>
      <c r="AX12" s="44">
        <f t="shared" ref="AX12:AX18" si="27">BD12*AA12</f>
        <v>11536</v>
      </c>
      <c r="AY12" s="44">
        <f t="shared" ref="AY12:AY18" si="28">BD12*AD12</f>
        <v>10080</v>
      </c>
      <c r="AZ12" s="44">
        <f t="shared" ref="AZ12:AZ18" si="29">BD12*AG12</f>
        <v>10416</v>
      </c>
      <c r="BA12" s="44">
        <f t="shared" ref="BA12:BA18" si="30">BD12*AJ12</f>
        <v>10752</v>
      </c>
      <c r="BB12" s="44">
        <f t="shared" ref="BB12:BB18" si="31">BD12*AM12</f>
        <v>11200</v>
      </c>
      <c r="BC12" s="44">
        <f t="shared" ref="BC12:BC18" si="32">BD12*AP12</f>
        <v>11760</v>
      </c>
      <c r="BD12" s="44">
        <v>112</v>
      </c>
    </row>
    <row r="13" spans="1:56" ht="18.75" customHeight="1">
      <c r="A13" s="81"/>
      <c r="B13" s="89" t="s">
        <v>120</v>
      </c>
      <c r="C13" s="90" t="s">
        <v>119</v>
      </c>
      <c r="D13" s="91">
        <v>108.9</v>
      </c>
      <c r="E13" s="123">
        <v>125</v>
      </c>
      <c r="F13" s="81">
        <v>97.6</v>
      </c>
      <c r="G13" s="82">
        <v>1.07</v>
      </c>
      <c r="H13" s="124">
        <f t="shared" si="2"/>
        <v>104.432</v>
      </c>
      <c r="I13" s="84">
        <v>64.900000000000006</v>
      </c>
      <c r="J13" s="120">
        <f>G13*101.5/100</f>
        <v>1.08605</v>
      </c>
      <c r="K13" s="125">
        <f t="shared" si="3"/>
        <v>70.484645</v>
      </c>
      <c r="L13" s="90">
        <v>47</v>
      </c>
      <c r="M13" s="118">
        <f>J13*110.8/100</f>
        <v>1.2033434000000001</v>
      </c>
      <c r="N13" s="125">
        <f t="shared" si="4"/>
        <v>56.557139800000002</v>
      </c>
      <c r="O13" s="90">
        <v>80</v>
      </c>
      <c r="P13" s="118">
        <v>1.6</v>
      </c>
      <c r="Q13" s="125">
        <f t="shared" si="5"/>
        <v>128</v>
      </c>
      <c r="R13" s="90">
        <v>86</v>
      </c>
      <c r="S13" s="118">
        <v>1.6</v>
      </c>
      <c r="T13" s="125">
        <f t="shared" si="6"/>
        <v>137.6</v>
      </c>
      <c r="U13" s="90">
        <v>90</v>
      </c>
      <c r="V13" s="118">
        <f t="shared" si="7"/>
        <v>1.6</v>
      </c>
      <c r="W13" s="125">
        <f t="shared" si="8"/>
        <v>144</v>
      </c>
      <c r="X13" s="90">
        <v>90</v>
      </c>
      <c r="Y13" s="118">
        <f t="shared" si="9"/>
        <v>1.6</v>
      </c>
      <c r="Z13" s="125">
        <f t="shared" si="10"/>
        <v>144</v>
      </c>
      <c r="AA13" s="90">
        <v>90</v>
      </c>
      <c r="AB13" s="118">
        <f>Y13*107.2/100</f>
        <v>1.7152000000000001</v>
      </c>
      <c r="AC13" s="119">
        <f t="shared" si="11"/>
        <v>154.36799999999999</v>
      </c>
      <c r="AD13" s="84">
        <v>80</v>
      </c>
      <c r="AE13" s="120">
        <f t="shared" si="12"/>
        <v>1.7152000000000001</v>
      </c>
      <c r="AF13" s="119">
        <f t="shared" si="13"/>
        <v>137.21600000000001</v>
      </c>
      <c r="AG13" s="84">
        <v>85</v>
      </c>
      <c r="AH13" s="120">
        <f t="shared" si="14"/>
        <v>1.7152000000000001</v>
      </c>
      <c r="AI13" s="119">
        <f t="shared" si="15"/>
        <v>145.792</v>
      </c>
      <c r="AJ13" s="84">
        <v>90</v>
      </c>
      <c r="AK13" s="120">
        <f t="shared" si="16"/>
        <v>1.7152000000000001</v>
      </c>
      <c r="AL13" s="119">
        <f t="shared" si="17"/>
        <v>154.36799999999999</v>
      </c>
      <c r="AM13" s="84">
        <v>95</v>
      </c>
      <c r="AN13" s="120">
        <f t="shared" si="18"/>
        <v>1.7152000000000001</v>
      </c>
      <c r="AO13" s="119">
        <f t="shared" si="19"/>
        <v>162.94400000000002</v>
      </c>
      <c r="AP13" s="88">
        <v>100</v>
      </c>
      <c r="AQ13" s="121">
        <f t="shared" si="20"/>
        <v>1.7152000000000001</v>
      </c>
      <c r="AR13" s="122">
        <f t="shared" si="21"/>
        <v>171.52</v>
      </c>
      <c r="AS13" s="44">
        <f t="shared" si="22"/>
        <v>2679</v>
      </c>
      <c r="AT13" s="44">
        <f t="shared" si="23"/>
        <v>4560</v>
      </c>
      <c r="AU13" s="44">
        <f t="shared" si="24"/>
        <v>5130</v>
      </c>
      <c r="AV13" s="44">
        <f t="shared" si="25"/>
        <v>5130</v>
      </c>
      <c r="AW13" s="44">
        <f t="shared" si="26"/>
        <v>5130</v>
      </c>
      <c r="AX13" s="44">
        <f t="shared" si="27"/>
        <v>5130</v>
      </c>
      <c r="AY13" s="44">
        <f t="shared" si="28"/>
        <v>4560</v>
      </c>
      <c r="AZ13" s="44">
        <f t="shared" si="29"/>
        <v>4845</v>
      </c>
      <c r="BA13" s="44">
        <f t="shared" si="30"/>
        <v>5130</v>
      </c>
      <c r="BB13" s="44">
        <f t="shared" si="31"/>
        <v>5415</v>
      </c>
      <c r="BC13" s="44">
        <f t="shared" si="32"/>
        <v>5700</v>
      </c>
      <c r="BD13" s="44">
        <v>57</v>
      </c>
    </row>
    <row r="14" spans="1:56" ht="18.75" customHeight="1">
      <c r="A14" s="81"/>
      <c r="B14" s="89" t="s">
        <v>121</v>
      </c>
      <c r="C14" s="90" t="s">
        <v>119</v>
      </c>
      <c r="D14" s="91">
        <v>0.02</v>
      </c>
      <c r="E14" s="92">
        <v>0.03</v>
      </c>
      <c r="F14" s="81">
        <v>24.8</v>
      </c>
      <c r="G14" s="82">
        <v>5</v>
      </c>
      <c r="H14" s="124">
        <f t="shared" si="2"/>
        <v>124</v>
      </c>
      <c r="I14" s="84">
        <v>20.8</v>
      </c>
      <c r="J14" s="120">
        <f>G14*101.5/100</f>
        <v>5.0750000000000002</v>
      </c>
      <c r="K14" s="125">
        <f t="shared" si="3"/>
        <v>105.56</v>
      </c>
      <c r="L14" s="90">
        <v>6.8</v>
      </c>
      <c r="M14" s="118">
        <f>J14*110.8/100</f>
        <v>5.6231000000000009</v>
      </c>
      <c r="N14" s="125">
        <f t="shared" si="4"/>
        <v>38.237080000000006</v>
      </c>
      <c r="O14" s="90">
        <v>8.8000000000000007</v>
      </c>
      <c r="P14" s="118">
        <f>M14*107.7/100</f>
        <v>6.0560787000000014</v>
      </c>
      <c r="Q14" s="125">
        <f t="shared" si="5"/>
        <v>53.293492560000018</v>
      </c>
      <c r="R14" s="90">
        <v>9</v>
      </c>
      <c r="S14" s="118">
        <f>P14*107.2/100</f>
        <v>6.4921163664000012</v>
      </c>
      <c r="T14" s="125">
        <f t="shared" si="6"/>
        <v>58.429047297600007</v>
      </c>
      <c r="U14" s="90">
        <v>9.1</v>
      </c>
      <c r="V14" s="118">
        <f t="shared" si="7"/>
        <v>6.4921163664000012</v>
      </c>
      <c r="W14" s="125">
        <f t="shared" si="8"/>
        <v>59.078258934240012</v>
      </c>
      <c r="X14" s="90">
        <v>9.1999999999999993</v>
      </c>
      <c r="Y14" s="118">
        <f t="shared" si="9"/>
        <v>6.4921163664000012</v>
      </c>
      <c r="Z14" s="125">
        <f t="shared" si="10"/>
        <v>59.727470570880008</v>
      </c>
      <c r="AA14" s="90">
        <v>9.3000000000000007</v>
      </c>
      <c r="AB14" s="118">
        <f>Y14*107.2/100</f>
        <v>6.9595487447808013</v>
      </c>
      <c r="AC14" s="119">
        <f t="shared" si="11"/>
        <v>64.723803326461464</v>
      </c>
      <c r="AD14" s="84">
        <v>30.3</v>
      </c>
      <c r="AE14" s="120">
        <f t="shared" si="12"/>
        <v>6.9595487447808013</v>
      </c>
      <c r="AF14" s="119">
        <f t="shared" si="13"/>
        <v>210.87432696685829</v>
      </c>
      <c r="AG14" s="84">
        <v>30.4</v>
      </c>
      <c r="AH14" s="120">
        <f t="shared" si="14"/>
        <v>6.9595487447808013</v>
      </c>
      <c r="AI14" s="119">
        <f t="shared" si="15"/>
        <v>211.57028184133634</v>
      </c>
      <c r="AJ14" s="84">
        <v>30.5</v>
      </c>
      <c r="AK14" s="120">
        <f t="shared" si="16"/>
        <v>6.9595487447808013</v>
      </c>
      <c r="AL14" s="119">
        <f t="shared" si="17"/>
        <v>212.26623671581444</v>
      </c>
      <c r="AM14" s="84">
        <v>30.5</v>
      </c>
      <c r="AN14" s="120">
        <f t="shared" si="18"/>
        <v>6.9595487447808013</v>
      </c>
      <c r="AO14" s="119">
        <f t="shared" si="19"/>
        <v>212.26623671581444</v>
      </c>
      <c r="AP14" s="88">
        <v>31</v>
      </c>
      <c r="AQ14" s="121">
        <f t="shared" si="20"/>
        <v>6.9595487447808013</v>
      </c>
      <c r="AR14" s="122">
        <f t="shared" si="21"/>
        <v>215.74601108820485</v>
      </c>
      <c r="AS14" s="44">
        <f t="shared" si="22"/>
        <v>2176</v>
      </c>
      <c r="AT14" s="44">
        <f t="shared" si="23"/>
        <v>2816</v>
      </c>
      <c r="AU14" s="44">
        <f t="shared" si="24"/>
        <v>2912</v>
      </c>
      <c r="AV14" s="44">
        <f t="shared" si="25"/>
        <v>2912</v>
      </c>
      <c r="AW14" s="44">
        <f t="shared" si="26"/>
        <v>2944</v>
      </c>
      <c r="AX14" s="44">
        <f t="shared" si="27"/>
        <v>2976</v>
      </c>
      <c r="AY14" s="44">
        <f t="shared" si="28"/>
        <v>9696</v>
      </c>
      <c r="AZ14" s="44">
        <f t="shared" si="29"/>
        <v>9728</v>
      </c>
      <c r="BA14" s="44">
        <f t="shared" si="30"/>
        <v>9760</v>
      </c>
      <c r="BB14" s="44">
        <f t="shared" si="31"/>
        <v>9760</v>
      </c>
      <c r="BC14" s="44">
        <f t="shared" si="32"/>
        <v>9920</v>
      </c>
      <c r="BD14" s="44">
        <v>320</v>
      </c>
    </row>
    <row r="15" spans="1:56" ht="18.75" customHeight="1">
      <c r="A15" s="81"/>
      <c r="B15" s="89" t="s">
        <v>122</v>
      </c>
      <c r="C15" s="90" t="s">
        <v>119</v>
      </c>
      <c r="D15" s="91">
        <v>0.02</v>
      </c>
      <c r="E15" s="92">
        <v>0.02</v>
      </c>
      <c r="F15" s="81">
        <v>3.62</v>
      </c>
      <c r="G15" s="82">
        <v>6.99</v>
      </c>
      <c r="H15" s="124">
        <f t="shared" si="2"/>
        <v>25.303800000000003</v>
      </c>
      <c r="I15" s="84">
        <v>3.9</v>
      </c>
      <c r="J15" s="120">
        <f>G15*101.5/100</f>
        <v>7.0948500000000001</v>
      </c>
      <c r="K15" s="125">
        <f t="shared" si="3"/>
        <v>27.669915</v>
      </c>
      <c r="L15" s="90">
        <v>0.6</v>
      </c>
      <c r="M15" s="118">
        <f>J15*110.8/100</f>
        <v>7.8610937999999999</v>
      </c>
      <c r="N15" s="125">
        <f t="shared" si="4"/>
        <v>4.7166562799999996</v>
      </c>
      <c r="O15" s="90">
        <v>1.2</v>
      </c>
      <c r="P15" s="118">
        <f>M15*107.7/100</f>
        <v>8.4663980226</v>
      </c>
      <c r="Q15" s="125">
        <f t="shared" si="5"/>
        <v>10.159677627119999</v>
      </c>
      <c r="R15" s="90">
        <v>1.2</v>
      </c>
      <c r="S15" s="118">
        <v>9</v>
      </c>
      <c r="T15" s="125">
        <f t="shared" si="6"/>
        <v>10.799999999999999</v>
      </c>
      <c r="U15" s="90">
        <v>1.2</v>
      </c>
      <c r="V15" s="118">
        <f t="shared" si="7"/>
        <v>9</v>
      </c>
      <c r="W15" s="125">
        <f t="shared" si="8"/>
        <v>10.799999999999999</v>
      </c>
      <c r="X15" s="90">
        <v>1.2</v>
      </c>
      <c r="Y15" s="118">
        <f t="shared" si="9"/>
        <v>9</v>
      </c>
      <c r="Z15" s="125">
        <f t="shared" si="10"/>
        <v>10.799999999999999</v>
      </c>
      <c r="AA15" s="90">
        <v>1.2</v>
      </c>
      <c r="AB15" s="118">
        <f>Y15*107.2/100</f>
        <v>9.6480000000000015</v>
      </c>
      <c r="AC15" s="119">
        <f t="shared" si="11"/>
        <v>11.577600000000002</v>
      </c>
      <c r="AD15" s="84">
        <v>3.9</v>
      </c>
      <c r="AE15" s="120">
        <f t="shared" si="12"/>
        <v>9.6480000000000015</v>
      </c>
      <c r="AF15" s="119">
        <f t="shared" si="13"/>
        <v>37.627200000000002</v>
      </c>
      <c r="AG15" s="94">
        <v>4</v>
      </c>
      <c r="AH15" s="120">
        <f t="shared" si="14"/>
        <v>9.6480000000000015</v>
      </c>
      <c r="AI15" s="119">
        <f t="shared" si="15"/>
        <v>38.592000000000006</v>
      </c>
      <c r="AJ15" s="84">
        <v>4.0999999999999996</v>
      </c>
      <c r="AK15" s="120">
        <f t="shared" si="16"/>
        <v>9.6480000000000015</v>
      </c>
      <c r="AL15" s="119">
        <f t="shared" si="17"/>
        <v>39.556800000000003</v>
      </c>
      <c r="AM15" s="84">
        <v>4.2</v>
      </c>
      <c r="AN15" s="120">
        <f t="shared" si="18"/>
        <v>9.6480000000000015</v>
      </c>
      <c r="AO15" s="119">
        <f t="shared" si="19"/>
        <v>40.521600000000007</v>
      </c>
      <c r="AP15" s="88">
        <v>4.3</v>
      </c>
      <c r="AQ15" s="121">
        <f t="shared" si="20"/>
        <v>9.6480000000000015</v>
      </c>
      <c r="AR15" s="122">
        <f t="shared" si="21"/>
        <v>41.486400000000003</v>
      </c>
      <c r="AS15" s="44">
        <f t="shared" si="22"/>
        <v>432</v>
      </c>
      <c r="AT15" s="44">
        <f t="shared" si="23"/>
        <v>864</v>
      </c>
      <c r="AU15" s="44">
        <f t="shared" si="24"/>
        <v>864</v>
      </c>
      <c r="AV15" s="44">
        <f t="shared" si="25"/>
        <v>864</v>
      </c>
      <c r="AW15" s="44">
        <f t="shared" si="26"/>
        <v>864</v>
      </c>
      <c r="AX15" s="44">
        <f t="shared" si="27"/>
        <v>864</v>
      </c>
      <c r="AY15" s="44">
        <f t="shared" si="28"/>
        <v>2808</v>
      </c>
      <c r="AZ15" s="44">
        <f t="shared" si="29"/>
        <v>2880</v>
      </c>
      <c r="BA15" s="44">
        <f t="shared" si="30"/>
        <v>2951.9999999999995</v>
      </c>
      <c r="BB15" s="44">
        <f t="shared" si="31"/>
        <v>3024</v>
      </c>
      <c r="BC15" s="44">
        <f t="shared" si="32"/>
        <v>3096</v>
      </c>
      <c r="BD15" s="44">
        <v>720</v>
      </c>
    </row>
    <row r="16" spans="1:56" ht="18.75" customHeight="1">
      <c r="A16" s="81"/>
      <c r="B16" s="89" t="s">
        <v>123</v>
      </c>
      <c r="C16" s="90" t="s">
        <v>119</v>
      </c>
      <c r="D16" s="91">
        <v>2.7</v>
      </c>
      <c r="E16" s="92">
        <v>2.9</v>
      </c>
      <c r="F16" s="81">
        <v>4.7</v>
      </c>
      <c r="G16" s="82">
        <v>6.07</v>
      </c>
      <c r="H16" s="124">
        <f t="shared" si="2"/>
        <v>28.529000000000003</v>
      </c>
      <c r="I16" s="94">
        <v>2.2999999999999998</v>
      </c>
      <c r="J16" s="120">
        <f>G16*101.5/100</f>
        <v>6.1610500000000004</v>
      </c>
      <c r="K16" s="125">
        <f t="shared" si="3"/>
        <v>14.170415</v>
      </c>
      <c r="L16" s="126">
        <v>0.6</v>
      </c>
      <c r="M16" s="118">
        <f>J16*110.8/100</f>
        <v>6.8264434000000005</v>
      </c>
      <c r="N16" s="125">
        <f t="shared" si="4"/>
        <v>4.0958660399999998</v>
      </c>
      <c r="O16" s="90">
        <v>2.5</v>
      </c>
      <c r="P16" s="118">
        <f>M16*107.7/100</f>
        <v>7.3520795418000011</v>
      </c>
      <c r="Q16" s="125">
        <f t="shared" si="5"/>
        <v>18.380198854500001</v>
      </c>
      <c r="R16" s="127">
        <v>2.6</v>
      </c>
      <c r="S16" s="118">
        <f>P16*107.2/100</f>
        <v>7.881429268809601</v>
      </c>
      <c r="T16" s="125">
        <f t="shared" si="6"/>
        <v>20.491716098904963</v>
      </c>
      <c r="U16" s="126">
        <v>2.7</v>
      </c>
      <c r="V16" s="118">
        <f t="shared" si="7"/>
        <v>7.881429268809601</v>
      </c>
      <c r="W16" s="125">
        <f t="shared" si="8"/>
        <v>21.279859025785925</v>
      </c>
      <c r="X16" s="126">
        <v>2.7</v>
      </c>
      <c r="Y16" s="118">
        <f t="shared" si="9"/>
        <v>7.881429268809601</v>
      </c>
      <c r="Z16" s="125">
        <f t="shared" si="10"/>
        <v>21.279859025785925</v>
      </c>
      <c r="AA16" s="126">
        <v>2.7</v>
      </c>
      <c r="AB16" s="118">
        <f>Y16*107.2/100</f>
        <v>8.4488921761638931</v>
      </c>
      <c r="AC16" s="119">
        <f t="shared" si="11"/>
        <v>22.812008875642512</v>
      </c>
      <c r="AD16" s="94">
        <v>2.5</v>
      </c>
      <c r="AE16" s="120">
        <f t="shared" si="12"/>
        <v>8.4488921761638931</v>
      </c>
      <c r="AF16" s="119">
        <f t="shared" si="13"/>
        <v>21.122230440409734</v>
      </c>
      <c r="AG16" s="94">
        <v>2.7</v>
      </c>
      <c r="AH16" s="120">
        <f t="shared" si="14"/>
        <v>8.4488921761638931</v>
      </c>
      <c r="AI16" s="119">
        <f t="shared" si="15"/>
        <v>22.812008875642512</v>
      </c>
      <c r="AJ16" s="94">
        <v>3</v>
      </c>
      <c r="AK16" s="120">
        <f t="shared" si="16"/>
        <v>8.4488921761638931</v>
      </c>
      <c r="AL16" s="119">
        <f t="shared" si="17"/>
        <v>25.346676528491678</v>
      </c>
      <c r="AM16" s="94">
        <v>3.2</v>
      </c>
      <c r="AN16" s="120">
        <f t="shared" si="18"/>
        <v>8.4488921761638931</v>
      </c>
      <c r="AO16" s="119">
        <f t="shared" si="19"/>
        <v>27.036454963724459</v>
      </c>
      <c r="AP16" s="95">
        <v>3.5</v>
      </c>
      <c r="AQ16" s="121">
        <f t="shared" si="20"/>
        <v>8.4488921761638931</v>
      </c>
      <c r="AR16" s="122">
        <f t="shared" si="21"/>
        <v>29.571122616573625</v>
      </c>
      <c r="AS16" s="44">
        <f t="shared" si="22"/>
        <v>156</v>
      </c>
      <c r="AT16" s="44">
        <f t="shared" si="23"/>
        <v>650</v>
      </c>
      <c r="AU16" s="44">
        <f t="shared" si="24"/>
        <v>702</v>
      </c>
      <c r="AV16" s="44">
        <f t="shared" si="25"/>
        <v>702</v>
      </c>
      <c r="AW16" s="44">
        <f t="shared" si="26"/>
        <v>702</v>
      </c>
      <c r="AX16" s="44">
        <f t="shared" si="27"/>
        <v>702</v>
      </c>
      <c r="AY16" s="44">
        <f t="shared" si="28"/>
        <v>650</v>
      </c>
      <c r="AZ16" s="44">
        <f t="shared" si="29"/>
        <v>702</v>
      </c>
      <c r="BA16" s="44">
        <f t="shared" si="30"/>
        <v>780</v>
      </c>
      <c r="BB16" s="44">
        <f t="shared" si="31"/>
        <v>832</v>
      </c>
      <c r="BC16" s="44">
        <f t="shared" si="32"/>
        <v>910</v>
      </c>
      <c r="BD16" s="44">
        <v>260</v>
      </c>
    </row>
    <row r="17" spans="1:56" ht="18.75" customHeight="1">
      <c r="A17" s="81"/>
      <c r="B17" s="89" t="s">
        <v>124</v>
      </c>
      <c r="C17" s="90" t="s">
        <v>119</v>
      </c>
      <c r="D17" s="91">
        <v>2.2000000000000002</v>
      </c>
      <c r="E17" s="92">
        <v>2.2999999999999998</v>
      </c>
      <c r="F17" s="81">
        <v>6.6</v>
      </c>
      <c r="G17" s="82">
        <v>46.25</v>
      </c>
      <c r="H17" s="124">
        <f t="shared" si="2"/>
        <v>305.25</v>
      </c>
      <c r="I17" s="84">
        <v>3.3</v>
      </c>
      <c r="J17" s="128">
        <f>G17*108.9/100</f>
        <v>50.366250000000001</v>
      </c>
      <c r="K17" s="125">
        <f t="shared" si="3"/>
        <v>166.20862499999998</v>
      </c>
      <c r="L17" s="90">
        <v>1.6</v>
      </c>
      <c r="M17" s="129">
        <f>J17*117.6/100</f>
        <v>59.230710000000002</v>
      </c>
      <c r="N17" s="125">
        <f t="shared" si="4"/>
        <v>94.769136000000003</v>
      </c>
      <c r="O17" s="90">
        <v>1.6</v>
      </c>
      <c r="P17" s="129">
        <v>60.2</v>
      </c>
      <c r="Q17" s="125">
        <f t="shared" si="5"/>
        <v>96.320000000000007</v>
      </c>
      <c r="R17" s="90">
        <v>1.65</v>
      </c>
      <c r="S17" s="118">
        <v>61.5</v>
      </c>
      <c r="T17" s="125">
        <f t="shared" si="6"/>
        <v>101.47499999999999</v>
      </c>
      <c r="U17" s="90">
        <v>1.66</v>
      </c>
      <c r="V17" s="118">
        <f t="shared" si="7"/>
        <v>61.5</v>
      </c>
      <c r="W17" s="125">
        <f t="shared" si="8"/>
        <v>102.08999999999999</v>
      </c>
      <c r="X17" s="90">
        <v>1.7</v>
      </c>
      <c r="Y17" s="118">
        <f t="shared" si="9"/>
        <v>61.5</v>
      </c>
      <c r="Z17" s="125">
        <f t="shared" si="10"/>
        <v>104.55</v>
      </c>
      <c r="AA17" s="90">
        <v>1.7</v>
      </c>
      <c r="AB17" s="118">
        <f>Y17*105.8/100</f>
        <v>65.066999999999993</v>
      </c>
      <c r="AC17" s="119">
        <f t="shared" si="11"/>
        <v>110.61389999999999</v>
      </c>
      <c r="AD17" s="84">
        <v>3.7</v>
      </c>
      <c r="AE17" s="120">
        <f t="shared" si="12"/>
        <v>65.066999999999993</v>
      </c>
      <c r="AF17" s="119">
        <f t="shared" si="13"/>
        <v>240.74789999999999</v>
      </c>
      <c r="AG17" s="84">
        <v>3.8</v>
      </c>
      <c r="AH17" s="120">
        <f t="shared" si="14"/>
        <v>65.066999999999993</v>
      </c>
      <c r="AI17" s="119">
        <f t="shared" si="15"/>
        <v>247.25459999999995</v>
      </c>
      <c r="AJ17" s="84">
        <v>3.9</v>
      </c>
      <c r="AK17" s="120">
        <f t="shared" si="16"/>
        <v>65.066999999999993</v>
      </c>
      <c r="AL17" s="119">
        <f t="shared" si="17"/>
        <v>253.76129999999998</v>
      </c>
      <c r="AM17" s="94">
        <v>4</v>
      </c>
      <c r="AN17" s="120">
        <f t="shared" si="18"/>
        <v>65.066999999999993</v>
      </c>
      <c r="AO17" s="119">
        <f t="shared" si="19"/>
        <v>260.26799999999997</v>
      </c>
      <c r="AP17" s="88">
        <v>4.0999999999999996</v>
      </c>
      <c r="AQ17" s="121">
        <f t="shared" si="20"/>
        <v>65.066999999999993</v>
      </c>
      <c r="AR17" s="122">
        <f t="shared" si="21"/>
        <v>266.77469999999994</v>
      </c>
      <c r="AS17" s="44">
        <f t="shared" si="22"/>
        <v>2560</v>
      </c>
      <c r="AT17" s="44">
        <f t="shared" si="23"/>
        <v>2560</v>
      </c>
      <c r="AU17" s="44">
        <f t="shared" si="24"/>
        <v>2656</v>
      </c>
      <c r="AV17" s="44">
        <f t="shared" si="25"/>
        <v>2656</v>
      </c>
      <c r="AW17" s="44">
        <f t="shared" si="26"/>
        <v>2720</v>
      </c>
      <c r="AX17" s="44">
        <f t="shared" si="27"/>
        <v>2720</v>
      </c>
      <c r="AY17" s="44">
        <f t="shared" si="28"/>
        <v>5920</v>
      </c>
      <c r="AZ17" s="44">
        <f t="shared" si="29"/>
        <v>6080</v>
      </c>
      <c r="BA17" s="44">
        <f t="shared" si="30"/>
        <v>6240</v>
      </c>
      <c r="BB17" s="44">
        <f t="shared" si="31"/>
        <v>6400</v>
      </c>
      <c r="BC17" s="44">
        <f t="shared" si="32"/>
        <v>6559.9999999999991</v>
      </c>
      <c r="BD17" s="44">
        <v>1600</v>
      </c>
    </row>
    <row r="18" spans="1:56" ht="18.75" customHeight="1">
      <c r="A18" s="81"/>
      <c r="B18" s="89" t="s">
        <v>125</v>
      </c>
      <c r="C18" s="90" t="s">
        <v>119</v>
      </c>
      <c r="D18" s="91">
        <v>14.5</v>
      </c>
      <c r="E18" s="92">
        <v>15.3</v>
      </c>
      <c r="F18" s="81">
        <v>25.5</v>
      </c>
      <c r="G18" s="82">
        <v>8.2100000000000009</v>
      </c>
      <c r="H18" s="124">
        <f t="shared" si="2"/>
        <v>209.35500000000002</v>
      </c>
      <c r="I18" s="84">
        <v>26.8</v>
      </c>
      <c r="J18" s="128">
        <f>G18*108.9/100</f>
        <v>8.9406900000000018</v>
      </c>
      <c r="K18" s="125">
        <f t="shared" si="3"/>
        <v>239.61049200000005</v>
      </c>
      <c r="L18" s="126">
        <v>16.100000000000001</v>
      </c>
      <c r="M18" s="129">
        <f>J18*117.6/100</f>
        <v>10.514251440000002</v>
      </c>
      <c r="N18" s="125">
        <f t="shared" si="4"/>
        <v>169.27944818400005</v>
      </c>
      <c r="O18" s="90">
        <v>16</v>
      </c>
      <c r="P18" s="129">
        <v>10.8</v>
      </c>
      <c r="Q18" s="125">
        <f t="shared" si="5"/>
        <v>172.8</v>
      </c>
      <c r="R18" s="126">
        <v>16.399999999999999</v>
      </c>
      <c r="S18" s="118">
        <f>P18*105.8/100</f>
        <v>11.426400000000001</v>
      </c>
      <c r="T18" s="125">
        <f t="shared" si="6"/>
        <v>187.39295999999999</v>
      </c>
      <c r="U18" s="90">
        <v>16.8</v>
      </c>
      <c r="V18" s="118">
        <f t="shared" si="7"/>
        <v>11.426400000000001</v>
      </c>
      <c r="W18" s="125">
        <f t="shared" si="8"/>
        <v>191.96352000000002</v>
      </c>
      <c r="X18" s="126">
        <v>17.2</v>
      </c>
      <c r="Y18" s="118">
        <f t="shared" si="9"/>
        <v>11.426400000000001</v>
      </c>
      <c r="Z18" s="125">
        <f t="shared" si="10"/>
        <v>196.53408000000002</v>
      </c>
      <c r="AA18" s="90">
        <v>18</v>
      </c>
      <c r="AB18" s="118">
        <f>Y18*105.8/100</f>
        <v>12.089131200000002</v>
      </c>
      <c r="AC18" s="119">
        <f t="shared" si="11"/>
        <v>217.60436160000003</v>
      </c>
      <c r="AD18" s="94">
        <v>29</v>
      </c>
      <c r="AE18" s="120">
        <f t="shared" si="12"/>
        <v>12.089131200000002</v>
      </c>
      <c r="AF18" s="119">
        <f t="shared" si="13"/>
        <v>350.58480480000009</v>
      </c>
      <c r="AG18" s="94">
        <v>30</v>
      </c>
      <c r="AH18" s="120">
        <f t="shared" si="14"/>
        <v>12.089131200000002</v>
      </c>
      <c r="AI18" s="119">
        <f t="shared" si="15"/>
        <v>362.67393600000008</v>
      </c>
      <c r="AJ18" s="94">
        <v>31</v>
      </c>
      <c r="AK18" s="120">
        <f t="shared" si="16"/>
        <v>12.089131200000002</v>
      </c>
      <c r="AL18" s="119">
        <f t="shared" si="17"/>
        <v>374.76306720000008</v>
      </c>
      <c r="AM18" s="94">
        <v>32</v>
      </c>
      <c r="AN18" s="120">
        <f t="shared" si="18"/>
        <v>12.089131200000002</v>
      </c>
      <c r="AO18" s="119">
        <f t="shared" si="19"/>
        <v>386.85219840000008</v>
      </c>
      <c r="AP18" s="95">
        <v>33</v>
      </c>
      <c r="AQ18" s="121">
        <f t="shared" si="20"/>
        <v>12.089131200000002</v>
      </c>
      <c r="AR18" s="122">
        <f t="shared" si="21"/>
        <v>398.94132960000007</v>
      </c>
      <c r="AS18" s="44">
        <f t="shared" si="22"/>
        <v>4830</v>
      </c>
      <c r="AT18" s="44">
        <f t="shared" si="23"/>
        <v>4800</v>
      </c>
      <c r="AU18" s="44">
        <f t="shared" si="24"/>
        <v>5040</v>
      </c>
      <c r="AV18" s="44">
        <f t="shared" si="25"/>
        <v>5040</v>
      </c>
      <c r="AW18" s="44">
        <f t="shared" si="26"/>
        <v>5160</v>
      </c>
      <c r="AX18" s="44">
        <f t="shared" si="27"/>
        <v>5400</v>
      </c>
      <c r="AY18" s="44">
        <f t="shared" si="28"/>
        <v>8700</v>
      </c>
      <c r="AZ18" s="44">
        <f t="shared" si="29"/>
        <v>9000</v>
      </c>
      <c r="BA18" s="44">
        <f t="shared" si="30"/>
        <v>9300</v>
      </c>
      <c r="BB18" s="44">
        <f t="shared" si="31"/>
        <v>9600</v>
      </c>
      <c r="BC18" s="44">
        <f t="shared" si="32"/>
        <v>9900</v>
      </c>
      <c r="BD18" s="44">
        <v>300</v>
      </c>
    </row>
    <row r="19" spans="1:56" ht="18.75" customHeight="1">
      <c r="A19" s="81">
        <v>2</v>
      </c>
      <c r="B19" s="89" t="s">
        <v>126</v>
      </c>
      <c r="C19" s="90"/>
      <c r="D19" s="91"/>
      <c r="E19" s="92"/>
      <c r="F19" s="81"/>
      <c r="G19" s="82"/>
      <c r="H19" s="82"/>
      <c r="I19" s="84"/>
      <c r="J19" s="82"/>
      <c r="K19" s="130"/>
      <c r="L19" s="90"/>
      <c r="M19" s="131"/>
      <c r="N19" s="130"/>
      <c r="O19" s="90"/>
      <c r="P19" s="131"/>
      <c r="Q19" s="130"/>
      <c r="R19" s="90"/>
      <c r="S19" s="131"/>
      <c r="T19" s="130"/>
      <c r="U19" s="90"/>
      <c r="V19" s="118">
        <f t="shared" si="7"/>
        <v>0</v>
      </c>
      <c r="W19" s="92"/>
      <c r="X19" s="90"/>
      <c r="Y19" s="118">
        <f t="shared" si="9"/>
        <v>0</v>
      </c>
      <c r="Z19" s="92"/>
      <c r="AA19" s="90"/>
      <c r="AB19" s="131"/>
      <c r="AC19" s="84"/>
      <c r="AD19" s="84"/>
      <c r="AE19" s="120">
        <f t="shared" si="12"/>
        <v>0</v>
      </c>
      <c r="AF19" s="84"/>
      <c r="AG19" s="84"/>
      <c r="AH19" s="120">
        <f t="shared" si="14"/>
        <v>0</v>
      </c>
      <c r="AI19" s="84"/>
      <c r="AJ19" s="84"/>
      <c r="AK19" s="120">
        <f t="shared" si="16"/>
        <v>0</v>
      </c>
      <c r="AL19" s="84"/>
      <c r="AM19" s="84"/>
      <c r="AN19" s="120">
        <f t="shared" si="18"/>
        <v>0</v>
      </c>
      <c r="AO19" s="84"/>
      <c r="AP19" s="88"/>
      <c r="AQ19" s="121">
        <f t="shared" si="20"/>
        <v>0</v>
      </c>
    </row>
    <row r="20" spans="1:56" ht="18.75" customHeight="1">
      <c r="A20" s="81"/>
      <c r="B20" s="89" t="s">
        <v>127</v>
      </c>
      <c r="C20" s="90" t="s">
        <v>128</v>
      </c>
      <c r="D20" s="132">
        <v>15.5</v>
      </c>
      <c r="E20" s="123">
        <v>15.1</v>
      </c>
      <c r="F20" s="93">
        <v>19.600000000000001</v>
      </c>
      <c r="G20" s="120"/>
      <c r="H20" s="120"/>
      <c r="I20" s="94">
        <v>18.7</v>
      </c>
      <c r="J20" s="120"/>
      <c r="K20" s="133"/>
      <c r="L20" s="126">
        <v>12.4</v>
      </c>
      <c r="M20" s="118"/>
      <c r="N20" s="133"/>
      <c r="O20" s="126">
        <v>12.1</v>
      </c>
      <c r="P20" s="118"/>
      <c r="Q20" s="133"/>
      <c r="R20" s="126">
        <v>12.3</v>
      </c>
      <c r="S20" s="118"/>
      <c r="T20" s="133"/>
      <c r="U20" s="126">
        <v>12.3</v>
      </c>
      <c r="V20" s="118">
        <f t="shared" si="7"/>
        <v>0</v>
      </c>
      <c r="W20" s="92"/>
      <c r="X20" s="126">
        <v>12.4</v>
      </c>
      <c r="Y20" s="118">
        <f t="shared" si="9"/>
        <v>0</v>
      </c>
      <c r="Z20" s="92"/>
      <c r="AA20" s="126">
        <v>12.4</v>
      </c>
      <c r="AB20" s="118"/>
      <c r="AC20" s="84"/>
      <c r="AD20" s="94">
        <v>19.100000000000001</v>
      </c>
      <c r="AE20" s="120">
        <f t="shared" si="12"/>
        <v>0</v>
      </c>
      <c r="AF20" s="84"/>
      <c r="AG20" s="94">
        <v>19.2</v>
      </c>
      <c r="AH20" s="120">
        <f t="shared" si="14"/>
        <v>0</v>
      </c>
      <c r="AI20" s="84"/>
      <c r="AJ20" s="94">
        <v>19.3</v>
      </c>
      <c r="AK20" s="120">
        <f t="shared" si="16"/>
        <v>0</v>
      </c>
      <c r="AL20" s="84"/>
      <c r="AM20" s="94">
        <v>19.399999999999999</v>
      </c>
      <c r="AN20" s="120">
        <f t="shared" si="18"/>
        <v>0</v>
      </c>
      <c r="AO20" s="84"/>
      <c r="AP20" s="95">
        <v>19.5</v>
      </c>
      <c r="AQ20" s="121">
        <f t="shared" si="20"/>
        <v>0</v>
      </c>
    </row>
    <row r="21" spans="1:56" ht="18.75" customHeight="1">
      <c r="A21" s="81"/>
      <c r="B21" s="89" t="s">
        <v>129</v>
      </c>
      <c r="C21" s="90" t="s">
        <v>128</v>
      </c>
      <c r="D21" s="132">
        <v>11</v>
      </c>
      <c r="E21" s="123">
        <v>10.3</v>
      </c>
      <c r="F21" s="93">
        <v>16.399999999999999</v>
      </c>
      <c r="G21" s="120"/>
      <c r="H21" s="120"/>
      <c r="I21" s="94">
        <v>16.8</v>
      </c>
      <c r="J21" s="120"/>
      <c r="K21" s="133"/>
      <c r="L21" s="126">
        <v>8</v>
      </c>
      <c r="M21" s="118"/>
      <c r="N21" s="133"/>
      <c r="O21" s="126">
        <v>5</v>
      </c>
      <c r="P21" s="118"/>
      <c r="Q21" s="133"/>
      <c r="R21" s="126">
        <v>5.0999999999999996</v>
      </c>
      <c r="S21" s="118"/>
      <c r="T21" s="133"/>
      <c r="U21" s="126">
        <v>5.2</v>
      </c>
      <c r="V21" s="118">
        <f t="shared" si="7"/>
        <v>0</v>
      </c>
      <c r="W21" s="92"/>
      <c r="X21" s="126">
        <v>5.3</v>
      </c>
      <c r="Y21" s="118">
        <f t="shared" si="9"/>
        <v>0</v>
      </c>
      <c r="Z21" s="92"/>
      <c r="AA21" s="126">
        <v>5.5</v>
      </c>
      <c r="AB21" s="118"/>
      <c r="AC21" s="84"/>
      <c r="AD21" s="94">
        <v>17</v>
      </c>
      <c r="AE21" s="120">
        <f t="shared" si="12"/>
        <v>0</v>
      </c>
      <c r="AF21" s="84"/>
      <c r="AG21" s="94">
        <v>17.100000000000001</v>
      </c>
      <c r="AH21" s="120">
        <f t="shared" si="14"/>
        <v>0</v>
      </c>
      <c r="AI21" s="84"/>
      <c r="AJ21" s="94">
        <v>17.2</v>
      </c>
      <c r="AK21" s="120">
        <f t="shared" si="16"/>
        <v>0</v>
      </c>
      <c r="AL21" s="84"/>
      <c r="AM21" s="94">
        <v>17.3</v>
      </c>
      <c r="AN21" s="120">
        <f t="shared" si="18"/>
        <v>0</v>
      </c>
      <c r="AO21" s="84"/>
      <c r="AP21" s="95">
        <v>18</v>
      </c>
      <c r="AQ21" s="121">
        <f t="shared" si="20"/>
        <v>0</v>
      </c>
    </row>
    <row r="22" spans="1:56" ht="18.75" customHeight="1">
      <c r="A22" s="81">
        <v>3</v>
      </c>
      <c r="B22" s="89" t="s">
        <v>130</v>
      </c>
      <c r="C22" s="90" t="s">
        <v>119</v>
      </c>
      <c r="D22" s="91"/>
      <c r="E22" s="92"/>
      <c r="F22" s="81"/>
      <c r="G22" s="82"/>
      <c r="H22" s="82"/>
      <c r="I22" s="84"/>
      <c r="J22" s="82"/>
      <c r="K22" s="130"/>
      <c r="L22" s="90"/>
      <c r="M22" s="131"/>
      <c r="N22" s="130"/>
      <c r="O22" s="90"/>
      <c r="P22" s="131"/>
      <c r="Q22" s="130"/>
      <c r="R22" s="90"/>
      <c r="S22" s="131"/>
      <c r="T22" s="130"/>
      <c r="U22" s="90"/>
      <c r="V22" s="118">
        <f t="shared" si="7"/>
        <v>0</v>
      </c>
      <c r="W22" s="92"/>
      <c r="X22" s="90"/>
      <c r="Y22" s="118">
        <f t="shared" si="9"/>
        <v>0</v>
      </c>
      <c r="Z22" s="92"/>
      <c r="AA22" s="90"/>
      <c r="AB22" s="131"/>
      <c r="AC22" s="107" t="e">
        <f>AC23+AC24+AC25+AC26+AC27+#REF!+AC42+AC43</f>
        <v>#REF!</v>
      </c>
      <c r="AD22" s="84"/>
      <c r="AE22" s="120">
        <f t="shared" si="12"/>
        <v>0</v>
      </c>
      <c r="AF22" s="84"/>
      <c r="AG22" s="84"/>
      <c r="AH22" s="120">
        <f t="shared" si="14"/>
        <v>0</v>
      </c>
      <c r="AI22" s="84"/>
      <c r="AJ22" s="84"/>
      <c r="AK22" s="120">
        <f t="shared" si="16"/>
        <v>0</v>
      </c>
      <c r="AL22" s="84"/>
      <c r="AM22" s="84"/>
      <c r="AN22" s="120">
        <f t="shared" si="18"/>
        <v>0</v>
      </c>
      <c r="AO22" s="84"/>
      <c r="AP22" s="88"/>
      <c r="AQ22" s="121">
        <f t="shared" si="20"/>
        <v>0</v>
      </c>
    </row>
    <row r="23" spans="1:56" ht="18.75" customHeight="1">
      <c r="A23" s="81"/>
      <c r="B23" s="89" t="s">
        <v>118</v>
      </c>
      <c r="C23" s="90" t="s">
        <v>119</v>
      </c>
      <c r="D23" s="91">
        <v>48.3</v>
      </c>
      <c r="E23" s="92">
        <v>57.5</v>
      </c>
      <c r="F23" s="81">
        <v>50.2</v>
      </c>
      <c r="G23" s="82"/>
      <c r="H23" s="82"/>
      <c r="I23" s="94">
        <v>69.5</v>
      </c>
      <c r="J23" s="120"/>
      <c r="K23" s="133"/>
      <c r="L23" s="90">
        <v>15</v>
      </c>
      <c r="M23" s="131"/>
      <c r="N23" s="130"/>
      <c r="O23" s="126">
        <v>26.5</v>
      </c>
      <c r="P23" s="118"/>
      <c r="Q23" s="133"/>
      <c r="R23" s="126">
        <v>27</v>
      </c>
      <c r="S23" s="118"/>
      <c r="T23" s="133"/>
      <c r="U23" s="126">
        <v>28</v>
      </c>
      <c r="V23" s="118">
        <f t="shared" si="7"/>
        <v>0</v>
      </c>
      <c r="W23" s="92"/>
      <c r="X23" s="126">
        <v>28</v>
      </c>
      <c r="Y23" s="118">
        <f t="shared" si="9"/>
        <v>0</v>
      </c>
      <c r="Z23" s="92"/>
      <c r="AA23" s="126">
        <v>29</v>
      </c>
      <c r="AB23" s="118"/>
      <c r="AC23" s="107" t="e">
        <f>AC24+AC25+AC26+AC27+AC28+AC42+AC43+#REF!</f>
        <v>#REF!</v>
      </c>
      <c r="AD23" s="94">
        <v>59</v>
      </c>
      <c r="AE23" s="120">
        <f t="shared" si="12"/>
        <v>0</v>
      </c>
      <c r="AF23" s="84"/>
      <c r="AG23" s="94">
        <v>60.2</v>
      </c>
      <c r="AH23" s="120">
        <f t="shared" si="14"/>
        <v>0</v>
      </c>
      <c r="AI23" s="84"/>
      <c r="AJ23" s="94">
        <v>60.4</v>
      </c>
      <c r="AK23" s="120">
        <f t="shared" si="16"/>
        <v>0</v>
      </c>
      <c r="AL23" s="84"/>
      <c r="AM23" s="94">
        <v>60.9</v>
      </c>
      <c r="AN23" s="120">
        <f t="shared" si="18"/>
        <v>0</v>
      </c>
      <c r="AO23" s="84"/>
      <c r="AP23" s="95">
        <v>61</v>
      </c>
      <c r="AQ23" s="121">
        <f t="shared" si="20"/>
        <v>0</v>
      </c>
    </row>
    <row r="24" spans="1:56" ht="18.75" customHeight="1">
      <c r="A24" s="81"/>
      <c r="B24" s="89" t="s">
        <v>123</v>
      </c>
      <c r="C24" s="90" t="s">
        <v>119</v>
      </c>
      <c r="D24" s="91">
        <v>1.7</v>
      </c>
      <c r="E24" s="92">
        <v>1.9</v>
      </c>
      <c r="F24" s="81">
        <v>2.2999999999999998</v>
      </c>
      <c r="G24" s="82"/>
      <c r="H24" s="82"/>
      <c r="I24" s="84">
        <v>2.1</v>
      </c>
      <c r="J24" s="82"/>
      <c r="K24" s="130"/>
      <c r="L24" s="90">
        <v>0.4</v>
      </c>
      <c r="M24" s="131"/>
      <c r="N24" s="130"/>
      <c r="O24" s="90">
        <v>2</v>
      </c>
      <c r="P24" s="131"/>
      <c r="Q24" s="130"/>
      <c r="R24" s="90">
        <v>2.2000000000000002</v>
      </c>
      <c r="S24" s="131"/>
      <c r="T24" s="130"/>
      <c r="U24" s="90">
        <v>2.2000000000000002</v>
      </c>
      <c r="V24" s="118">
        <f t="shared" si="7"/>
        <v>0</v>
      </c>
      <c r="W24" s="92"/>
      <c r="X24" s="90">
        <v>2.2999999999999998</v>
      </c>
      <c r="Y24" s="118">
        <f t="shared" si="9"/>
        <v>0</v>
      </c>
      <c r="Z24" s="92"/>
      <c r="AA24" s="90">
        <v>2.2999999999999998</v>
      </c>
      <c r="AB24" s="131"/>
      <c r="AC24" s="107" t="e">
        <f>AC25+AC26+AC27+AC28+AC29+AC43+#REF!+#REF!</f>
        <v>#REF!</v>
      </c>
      <c r="AD24" s="84">
        <v>3.5</v>
      </c>
      <c r="AE24" s="120">
        <f t="shared" si="12"/>
        <v>0</v>
      </c>
      <c r="AF24" s="84"/>
      <c r="AG24" s="84">
        <v>3.6</v>
      </c>
      <c r="AH24" s="120">
        <f t="shared" si="14"/>
        <v>0</v>
      </c>
      <c r="AI24" s="84"/>
      <c r="AJ24" s="84">
        <v>3.7</v>
      </c>
      <c r="AK24" s="120">
        <f t="shared" si="16"/>
        <v>0</v>
      </c>
      <c r="AL24" s="84"/>
      <c r="AM24" s="84">
        <v>3.8</v>
      </c>
      <c r="AN24" s="120">
        <f t="shared" si="18"/>
        <v>0</v>
      </c>
      <c r="AO24" s="84"/>
      <c r="AP24" s="88">
        <v>3.9</v>
      </c>
      <c r="AQ24" s="121">
        <f t="shared" si="20"/>
        <v>0</v>
      </c>
    </row>
    <row r="25" spans="1:56" ht="18.75" customHeight="1">
      <c r="A25" s="81"/>
      <c r="B25" s="89" t="s">
        <v>120</v>
      </c>
      <c r="C25" s="90" t="s">
        <v>119</v>
      </c>
      <c r="D25" s="91">
        <v>89.6</v>
      </c>
      <c r="E25" s="92">
        <v>93.9</v>
      </c>
      <c r="F25" s="81">
        <v>82.2</v>
      </c>
      <c r="G25" s="82"/>
      <c r="H25" s="82"/>
      <c r="I25" s="94">
        <v>53.2</v>
      </c>
      <c r="J25" s="120"/>
      <c r="K25" s="133"/>
      <c r="L25" s="90">
        <v>44</v>
      </c>
      <c r="M25" s="131"/>
      <c r="N25" s="130"/>
      <c r="O25" s="90">
        <v>70</v>
      </c>
      <c r="P25" s="131"/>
      <c r="Q25" s="130"/>
      <c r="R25" s="90">
        <v>76</v>
      </c>
      <c r="S25" s="131"/>
      <c r="T25" s="130"/>
      <c r="U25" s="90">
        <v>79</v>
      </c>
      <c r="V25" s="118">
        <f t="shared" si="7"/>
        <v>0</v>
      </c>
      <c r="W25" s="92"/>
      <c r="X25" s="90">
        <v>80</v>
      </c>
      <c r="Y25" s="118">
        <f t="shared" si="9"/>
        <v>0</v>
      </c>
      <c r="Z25" s="92"/>
      <c r="AA25" s="90">
        <v>80</v>
      </c>
      <c r="AB25" s="131"/>
      <c r="AC25" s="107" t="e">
        <f>AC26+AC27+AC28+AC29+#REF!+#REF!+#REF!+#REF!</f>
        <v>#REF!</v>
      </c>
      <c r="AD25" s="84">
        <v>132</v>
      </c>
      <c r="AE25" s="120">
        <f t="shared" si="12"/>
        <v>0</v>
      </c>
      <c r="AF25" s="84"/>
      <c r="AG25" s="84">
        <v>133</v>
      </c>
      <c r="AH25" s="120">
        <f t="shared" si="14"/>
        <v>0</v>
      </c>
      <c r="AI25" s="84"/>
      <c r="AJ25" s="84">
        <v>134</v>
      </c>
      <c r="AK25" s="120">
        <f t="shared" si="16"/>
        <v>0</v>
      </c>
      <c r="AL25" s="84"/>
      <c r="AM25" s="84">
        <v>135</v>
      </c>
      <c r="AN25" s="120">
        <f t="shared" si="18"/>
        <v>0</v>
      </c>
      <c r="AO25" s="84"/>
      <c r="AP25" s="88">
        <v>136</v>
      </c>
      <c r="AQ25" s="121">
        <f t="shared" si="20"/>
        <v>0</v>
      </c>
    </row>
    <row r="26" spans="1:56" ht="18.75" customHeight="1">
      <c r="A26" s="81"/>
      <c r="B26" s="89" t="s">
        <v>121</v>
      </c>
      <c r="C26" s="90" t="s">
        <v>119</v>
      </c>
      <c r="D26" s="91">
        <v>0.02</v>
      </c>
      <c r="E26" s="92">
        <v>0.03</v>
      </c>
      <c r="F26" s="81">
        <v>22.3</v>
      </c>
      <c r="G26" s="82"/>
      <c r="H26" s="82"/>
      <c r="I26" s="84">
        <v>16.8</v>
      </c>
      <c r="J26" s="82"/>
      <c r="K26" s="130"/>
      <c r="L26" s="90">
        <v>3.3</v>
      </c>
      <c r="M26" s="131"/>
      <c r="N26" s="130"/>
      <c r="O26" s="90">
        <v>3.3</v>
      </c>
      <c r="P26" s="131"/>
      <c r="Q26" s="130"/>
      <c r="R26" s="90">
        <v>3.5</v>
      </c>
      <c r="S26" s="131"/>
      <c r="T26" s="130"/>
      <c r="U26" s="90">
        <v>3.5</v>
      </c>
      <c r="V26" s="118">
        <f t="shared" si="7"/>
        <v>0</v>
      </c>
      <c r="W26" s="92"/>
      <c r="X26" s="90">
        <v>3.5</v>
      </c>
      <c r="Y26" s="118">
        <f t="shared" si="9"/>
        <v>0</v>
      </c>
      <c r="Z26" s="92"/>
      <c r="AA26" s="90">
        <v>3.5</v>
      </c>
      <c r="AB26" s="131"/>
      <c r="AC26" s="107" t="e">
        <f>AC27+AC28+AC29+#REF!+AC42+#REF!+#REF!+#REF!</f>
        <v>#REF!</v>
      </c>
      <c r="AD26" s="84">
        <v>24</v>
      </c>
      <c r="AE26" s="120">
        <f t="shared" si="12"/>
        <v>0</v>
      </c>
      <c r="AF26" s="84"/>
      <c r="AG26" s="84">
        <v>24.3</v>
      </c>
      <c r="AH26" s="120">
        <f t="shared" si="14"/>
        <v>0</v>
      </c>
      <c r="AI26" s="84"/>
      <c r="AJ26" s="84">
        <v>24.4</v>
      </c>
      <c r="AK26" s="120">
        <f t="shared" si="16"/>
        <v>0</v>
      </c>
      <c r="AL26" s="84"/>
      <c r="AM26" s="84">
        <v>24.4</v>
      </c>
      <c r="AN26" s="120">
        <f t="shared" si="18"/>
        <v>0</v>
      </c>
      <c r="AO26" s="84"/>
      <c r="AP26" s="88">
        <v>24.4</v>
      </c>
      <c r="AQ26" s="121">
        <f t="shared" si="20"/>
        <v>0</v>
      </c>
    </row>
    <row r="27" spans="1:56" ht="18.75" customHeight="1">
      <c r="A27" s="81"/>
      <c r="B27" s="89" t="s">
        <v>122</v>
      </c>
      <c r="C27" s="90" t="s">
        <v>119</v>
      </c>
      <c r="D27" s="91">
        <v>0.02</v>
      </c>
      <c r="E27" s="92">
        <v>0.02</v>
      </c>
      <c r="F27" s="81">
        <v>3.6</v>
      </c>
      <c r="G27" s="82"/>
      <c r="H27" s="82"/>
      <c r="I27" s="84">
        <v>3.9</v>
      </c>
      <c r="J27" s="82"/>
      <c r="K27" s="130"/>
      <c r="L27" s="90">
        <v>0.6</v>
      </c>
      <c r="M27" s="118">
        <f>J27*110.8/100</f>
        <v>0</v>
      </c>
      <c r="N27" s="125">
        <f>L27*M27</f>
        <v>0</v>
      </c>
      <c r="O27" s="90">
        <v>1.2</v>
      </c>
      <c r="P27" s="118">
        <f>M27*107.7/100</f>
        <v>0</v>
      </c>
      <c r="Q27" s="125">
        <f>O27*P27</f>
        <v>0</v>
      </c>
      <c r="R27" s="90">
        <v>1.2</v>
      </c>
      <c r="S27" s="118">
        <v>9</v>
      </c>
      <c r="T27" s="125">
        <f>R27*S27</f>
        <v>10.799999999999999</v>
      </c>
      <c r="U27" s="90">
        <v>1.2</v>
      </c>
      <c r="V27" s="118">
        <f>S27</f>
        <v>9</v>
      </c>
      <c r="W27" s="125">
        <f>U27*V27</f>
        <v>10.799999999999999</v>
      </c>
      <c r="X27" s="90">
        <v>1.2</v>
      </c>
      <c r="Y27" s="118">
        <f>V27</f>
        <v>9</v>
      </c>
      <c r="Z27" s="125">
        <f>X27*Y27</f>
        <v>10.799999999999999</v>
      </c>
      <c r="AA27" s="90">
        <v>1.2</v>
      </c>
      <c r="AB27" s="131"/>
      <c r="AC27" s="107" t="e">
        <f>AC28+AC29+#REF!+AC42+AC43+#REF!+#REF!+AC44</f>
        <v>#REF!</v>
      </c>
      <c r="AD27" s="84">
        <v>3.6</v>
      </c>
      <c r="AE27" s="120">
        <f t="shared" si="12"/>
        <v>0</v>
      </c>
      <c r="AF27" s="84"/>
      <c r="AG27" s="84">
        <v>3.7</v>
      </c>
      <c r="AH27" s="120">
        <f t="shared" si="14"/>
        <v>0</v>
      </c>
      <c r="AI27" s="84"/>
      <c r="AJ27" s="84">
        <v>4.4000000000000004</v>
      </c>
      <c r="AK27" s="120">
        <f t="shared" si="16"/>
        <v>0</v>
      </c>
      <c r="AL27" s="84"/>
      <c r="AM27" s="84">
        <v>5.2</v>
      </c>
      <c r="AN27" s="120">
        <f t="shared" si="18"/>
        <v>0</v>
      </c>
      <c r="AO27" s="84"/>
      <c r="AP27" s="88">
        <v>5.2</v>
      </c>
      <c r="AQ27" s="121">
        <f t="shared" si="20"/>
        <v>0</v>
      </c>
    </row>
    <row r="28" spans="1:56" ht="18.75" customHeight="1">
      <c r="A28" s="81"/>
      <c r="B28" s="89" t="s">
        <v>131</v>
      </c>
      <c r="C28" s="90" t="s">
        <v>119</v>
      </c>
      <c r="D28" s="132">
        <v>2</v>
      </c>
      <c r="E28" s="92">
        <v>2.2000000000000002</v>
      </c>
      <c r="F28" s="81">
        <v>3.5</v>
      </c>
      <c r="G28" s="82"/>
      <c r="H28" s="82"/>
      <c r="I28" s="84">
        <v>3.4</v>
      </c>
      <c r="J28" s="82"/>
      <c r="K28" s="130"/>
      <c r="L28" s="90">
        <v>1.6</v>
      </c>
      <c r="M28" s="129">
        <f>J28*117.6/100</f>
        <v>0</v>
      </c>
      <c r="N28" s="125">
        <f>L28*M28</f>
        <v>0</v>
      </c>
      <c r="O28" s="90">
        <v>1.6</v>
      </c>
      <c r="P28" s="129">
        <v>60.2</v>
      </c>
      <c r="Q28" s="125">
        <f>O28*P28</f>
        <v>96.320000000000007</v>
      </c>
      <c r="R28" s="90">
        <v>1.65</v>
      </c>
      <c r="S28" s="118">
        <v>61.5</v>
      </c>
      <c r="T28" s="125">
        <f>R28*S28</f>
        <v>101.47499999999999</v>
      </c>
      <c r="U28" s="90">
        <v>1.66</v>
      </c>
      <c r="V28" s="118">
        <f>S28</f>
        <v>61.5</v>
      </c>
      <c r="W28" s="125">
        <f>U28*V28</f>
        <v>102.08999999999999</v>
      </c>
      <c r="X28" s="90">
        <v>1.7</v>
      </c>
      <c r="Y28" s="118">
        <f>V28</f>
        <v>61.5</v>
      </c>
      <c r="Z28" s="125">
        <f>X28*Y28</f>
        <v>104.55</v>
      </c>
      <c r="AA28" s="90">
        <v>1.7</v>
      </c>
      <c r="AB28" s="118"/>
      <c r="AC28" s="107" t="e">
        <f>AC29+#REF!+AC42+AC43+#REF!+#REF!+AC44+AC45</f>
        <v>#REF!</v>
      </c>
      <c r="AD28" s="94">
        <v>4.2</v>
      </c>
      <c r="AE28" s="120">
        <f t="shared" si="12"/>
        <v>0</v>
      </c>
      <c r="AF28" s="84"/>
      <c r="AG28" s="94">
        <v>4.3</v>
      </c>
      <c r="AH28" s="120">
        <f t="shared" si="14"/>
        <v>0</v>
      </c>
      <c r="AI28" s="84"/>
      <c r="AJ28" s="94">
        <v>4.3</v>
      </c>
      <c r="AK28" s="120">
        <f t="shared" si="16"/>
        <v>0</v>
      </c>
      <c r="AL28" s="84"/>
      <c r="AM28" s="94">
        <v>4.4000000000000004</v>
      </c>
      <c r="AN28" s="120">
        <f t="shared" si="18"/>
        <v>0</v>
      </c>
      <c r="AO28" s="84"/>
      <c r="AP28" s="95">
        <v>4.5</v>
      </c>
      <c r="AQ28" s="121">
        <f t="shared" si="20"/>
        <v>0</v>
      </c>
    </row>
    <row r="29" spans="1:56" s="154" customFormat="1" ht="18.75" customHeight="1">
      <c r="A29" s="134"/>
      <c r="B29" s="135" t="s">
        <v>125</v>
      </c>
      <c r="C29" s="136" t="s">
        <v>119</v>
      </c>
      <c r="D29" s="137">
        <v>12</v>
      </c>
      <c r="E29" s="138">
        <v>12.9</v>
      </c>
      <c r="F29" s="139">
        <v>19.600000000000001</v>
      </c>
      <c r="G29" s="140"/>
      <c r="H29" s="140"/>
      <c r="I29" s="141">
        <v>20.9</v>
      </c>
      <c r="J29" s="140"/>
      <c r="K29" s="142"/>
      <c r="L29" s="136">
        <v>14.2</v>
      </c>
      <c r="M29" s="143"/>
      <c r="N29" s="142"/>
      <c r="O29" s="144">
        <v>14.1</v>
      </c>
      <c r="P29" s="145"/>
      <c r="Q29" s="146"/>
      <c r="R29" s="136">
        <v>14.4</v>
      </c>
      <c r="S29" s="145"/>
      <c r="T29" s="146"/>
      <c r="U29" s="136">
        <v>14.8</v>
      </c>
      <c r="V29" s="145">
        <f t="shared" si="7"/>
        <v>0</v>
      </c>
      <c r="W29" s="147"/>
      <c r="X29" s="136">
        <v>15.1</v>
      </c>
      <c r="Y29" s="145">
        <f t="shared" si="9"/>
        <v>0</v>
      </c>
      <c r="Z29" s="147"/>
      <c r="AA29" s="136">
        <v>15.8</v>
      </c>
      <c r="AB29" s="148"/>
      <c r="AC29" s="149" t="e">
        <f>#REF!+AC42+AC43+#REF!+#REF!+AC44+AC45+AC46</f>
        <v>#REF!</v>
      </c>
      <c r="AD29" s="150">
        <v>23.5</v>
      </c>
      <c r="AE29" s="151">
        <f t="shared" si="12"/>
        <v>0</v>
      </c>
      <c r="AF29" s="150"/>
      <c r="AG29" s="150">
        <v>23.9</v>
      </c>
      <c r="AH29" s="151">
        <f t="shared" si="14"/>
        <v>0</v>
      </c>
      <c r="AI29" s="150"/>
      <c r="AJ29" s="150">
        <v>24.2</v>
      </c>
      <c r="AK29" s="151">
        <f t="shared" si="16"/>
        <v>0</v>
      </c>
      <c r="AL29" s="150"/>
      <c r="AM29" s="150">
        <v>24.2</v>
      </c>
      <c r="AN29" s="151">
        <f t="shared" si="18"/>
        <v>0</v>
      </c>
      <c r="AO29" s="150"/>
      <c r="AP29" s="152">
        <v>24.5</v>
      </c>
      <c r="AQ29" s="153">
        <f t="shared" si="20"/>
        <v>0</v>
      </c>
    </row>
    <row r="30" spans="1:56" ht="29.25" customHeight="1">
      <c r="A30" s="84">
        <v>4</v>
      </c>
      <c r="B30" s="89" t="s">
        <v>132</v>
      </c>
      <c r="C30" s="90" t="s">
        <v>133</v>
      </c>
      <c r="D30" s="91">
        <v>0.66</v>
      </c>
      <c r="E30" s="84">
        <v>0.92500000000000004</v>
      </c>
      <c r="F30" s="84">
        <v>1.6579999999999999</v>
      </c>
      <c r="G30" s="82"/>
      <c r="H30" s="82"/>
      <c r="I30" s="83">
        <v>1.38</v>
      </c>
      <c r="J30" s="82"/>
      <c r="K30" s="82"/>
      <c r="L30" s="155">
        <v>553</v>
      </c>
      <c r="M30" s="82"/>
      <c r="N30" s="130"/>
      <c r="O30" s="126">
        <v>713</v>
      </c>
      <c r="P30" s="132"/>
      <c r="Q30" s="94"/>
      <c r="R30" s="94">
        <v>785</v>
      </c>
      <c r="S30" s="94"/>
      <c r="T30" s="123"/>
      <c r="U30" s="126">
        <v>824</v>
      </c>
      <c r="V30" s="132"/>
      <c r="W30" s="94"/>
      <c r="X30" s="94">
        <v>865</v>
      </c>
      <c r="Y30" s="94"/>
      <c r="Z30" s="123"/>
      <c r="AA30" s="126">
        <v>901</v>
      </c>
      <c r="AB30" s="132" t="e">
        <f>AA12+AA13+AA14+AA15+AA16+AA17+AA18+#REF!</f>
        <v>#REF!</v>
      </c>
      <c r="AC30" s="94" t="e">
        <f>AB12+AB13+AB14+AB15+AB16+AB17+AB18+#REF!</f>
        <v>#REF!</v>
      </c>
      <c r="AD30" s="94" t="e">
        <f>AC12+AC13+AC14+AC15+AC16+AC17+AC18+#REF!</f>
        <v>#REF!</v>
      </c>
      <c r="AE30" s="94" t="e">
        <f>AD12+AD13+AD14+AD15+AD16+AD17+AD18+#REF!</f>
        <v>#REF!</v>
      </c>
      <c r="AF30" s="94" t="e">
        <f>AE12+AE13+AE14+AE15+AE16+AE17+AE18+#REF!</f>
        <v>#REF!</v>
      </c>
      <c r="AG30" s="94" t="e">
        <f>AF12+AF13+AF14+AF15+AF16+AF17+AF18+#REF!</f>
        <v>#REF!</v>
      </c>
      <c r="AH30" s="94" t="e">
        <f>AG12+AG13+AG14+AG15+AG16+AG17+AG18+#REF!</f>
        <v>#REF!</v>
      </c>
      <c r="AI30" s="94" t="e">
        <f>AH12+AH13+AH14+AH15+AH16+AH17+AH18+#REF!</f>
        <v>#REF!</v>
      </c>
      <c r="AJ30" s="94" t="e">
        <f>AI12+AI13+AI14+AI15+AI16+AI17+AI18+#REF!</f>
        <v>#REF!</v>
      </c>
      <c r="AK30" s="94" t="e">
        <f>AJ12+AJ13+AJ14+AJ15+AJ16+AJ17+AJ18+#REF!</f>
        <v>#REF!</v>
      </c>
      <c r="AL30" s="94" t="e">
        <f>AK12+AK13+AK14+AK15+AK16+AK17+AK18+#REF!</f>
        <v>#REF!</v>
      </c>
      <c r="AM30" s="94" t="e">
        <f>AL12+AL13+AL14+AL15+AL16+AL17+AL18+#REF!</f>
        <v>#REF!</v>
      </c>
      <c r="AN30" s="94" t="e">
        <f>AM12+AM13+AM14+AM15+AM16+AM17+AM18+#REF!</f>
        <v>#REF!</v>
      </c>
      <c r="AO30" s="94" t="e">
        <f>AN12+AN13+AN14+AN15+AN16+AN17+AN18+#REF!</f>
        <v>#REF!</v>
      </c>
      <c r="AP30" s="94" t="e">
        <f>AO12+AO13+AO14+AO15+AO16+AO17+AO18+#REF!</f>
        <v>#REF!</v>
      </c>
      <c r="AQ30" s="156" t="e">
        <f>AP12+AP13+AP14+AP15+AP16+AP17+AP18+#REF!</f>
        <v>#REF!</v>
      </c>
      <c r="AR30" s="156" t="e">
        <f>AQ12+AQ13+AQ14+AQ15+AQ16+AQ17+AQ18+#REF!</f>
        <v>#REF!</v>
      </c>
    </row>
    <row r="31" spans="1:56" ht="17.25" customHeight="1">
      <c r="A31" s="77"/>
      <c r="B31" s="78" t="s">
        <v>114</v>
      </c>
      <c r="C31" s="70" t="s">
        <v>133</v>
      </c>
      <c r="D31" s="79">
        <v>26.6</v>
      </c>
      <c r="E31" s="87">
        <v>29</v>
      </c>
      <c r="F31" s="81">
        <v>5.1999999999999998E-2</v>
      </c>
      <c r="G31" s="82"/>
      <c r="H31" s="82"/>
      <c r="I31" s="84">
        <v>5.3999999999999999E-2</v>
      </c>
      <c r="J31" s="82"/>
      <c r="K31" s="130"/>
      <c r="L31" s="157">
        <v>14</v>
      </c>
      <c r="M31" s="131"/>
      <c r="N31" s="130"/>
      <c r="O31" s="90">
        <v>26</v>
      </c>
      <c r="P31" s="131"/>
      <c r="Q31" s="130"/>
      <c r="R31" s="90">
        <v>28</v>
      </c>
      <c r="S31" s="131"/>
      <c r="T31" s="130"/>
      <c r="U31" s="157">
        <v>30</v>
      </c>
      <c r="V31" s="158"/>
      <c r="W31" s="159"/>
      <c r="X31" s="157">
        <v>31</v>
      </c>
      <c r="Y31" s="158"/>
      <c r="Z31" s="159"/>
      <c r="AA31" s="157">
        <v>32</v>
      </c>
      <c r="AB31" s="131"/>
      <c r="AC31" s="84"/>
      <c r="AD31" s="84">
        <v>5.0999999999999997E-2</v>
      </c>
      <c r="AE31" s="82"/>
      <c r="AF31" s="84"/>
      <c r="AG31" s="83">
        <v>5.1999999999999998E-2</v>
      </c>
      <c r="AH31" s="82"/>
      <c r="AI31" s="84"/>
      <c r="AJ31" s="84">
        <v>5.1999999999999998E-2</v>
      </c>
      <c r="AK31" s="82"/>
      <c r="AL31" s="84"/>
      <c r="AM31" s="84">
        <v>5.3999999999999999E-2</v>
      </c>
      <c r="AN31" s="82"/>
      <c r="AO31" s="84"/>
      <c r="AP31" s="88">
        <v>5.6000000000000001E-2</v>
      </c>
      <c r="AQ31" s="86"/>
    </row>
    <row r="32" spans="1:56" ht="27" customHeight="1">
      <c r="A32" s="81">
        <v>5</v>
      </c>
      <c r="B32" s="89" t="s">
        <v>134</v>
      </c>
      <c r="C32" s="90" t="s">
        <v>116</v>
      </c>
      <c r="D32" s="91"/>
      <c r="E32" s="92"/>
      <c r="F32" s="93">
        <v>99</v>
      </c>
      <c r="G32" s="82"/>
      <c r="H32" s="82"/>
      <c r="I32" s="94">
        <f>I30/F30*100</f>
        <v>83.232810615199043</v>
      </c>
      <c r="J32" s="82"/>
      <c r="K32" s="130"/>
      <c r="L32" s="126">
        <v>62.2</v>
      </c>
      <c r="M32" s="131"/>
      <c r="N32" s="130"/>
      <c r="O32" s="126">
        <f>O30/L30*100</f>
        <v>128.93309222423147</v>
      </c>
      <c r="P32" s="132" t="e">
        <f>P30/M30*100</f>
        <v>#DIV/0!</v>
      </c>
      <c r="Q32" s="123" t="e">
        <f>Q30/N30*100</f>
        <v>#DIV/0!</v>
      </c>
      <c r="R32" s="126">
        <v>103.1</v>
      </c>
      <c r="S32" s="132" t="e">
        <f>S30/P30*100</f>
        <v>#DIV/0!</v>
      </c>
      <c r="T32" s="123" t="e">
        <f>T30/Q30*100</f>
        <v>#DIV/0!</v>
      </c>
      <c r="U32" s="126">
        <v>102.8</v>
      </c>
      <c r="V32" s="132" t="e">
        <f>V30/S30*100</f>
        <v>#DIV/0!</v>
      </c>
      <c r="W32" s="123" t="e">
        <f>W30/T30*100</f>
        <v>#DIV/0!</v>
      </c>
      <c r="X32" s="126">
        <f>X30/U30*100</f>
        <v>104.97572815533979</v>
      </c>
      <c r="Y32" s="132" t="e">
        <f>Y30/V30*100</f>
        <v>#DIV/0!</v>
      </c>
      <c r="Z32" s="123" t="e">
        <f>Z30/W30*100</f>
        <v>#DIV/0!</v>
      </c>
      <c r="AA32" s="126">
        <v>105</v>
      </c>
      <c r="AB32" s="132" t="e">
        <f t="shared" ref="AB32:AP32" si="33">AB30/Y30*100</f>
        <v>#REF!</v>
      </c>
      <c r="AC32" s="94" t="e">
        <f t="shared" si="33"/>
        <v>#REF!</v>
      </c>
      <c r="AD32" s="94" t="e">
        <f t="shared" si="33"/>
        <v>#REF!</v>
      </c>
      <c r="AE32" s="94" t="e">
        <f t="shared" si="33"/>
        <v>#REF!</v>
      </c>
      <c r="AF32" s="94" t="e">
        <f t="shared" si="33"/>
        <v>#REF!</v>
      </c>
      <c r="AG32" s="94" t="e">
        <f t="shared" si="33"/>
        <v>#REF!</v>
      </c>
      <c r="AH32" s="94" t="e">
        <f t="shared" si="33"/>
        <v>#REF!</v>
      </c>
      <c r="AI32" s="94" t="e">
        <f t="shared" si="33"/>
        <v>#REF!</v>
      </c>
      <c r="AJ32" s="94" t="e">
        <f t="shared" si="33"/>
        <v>#REF!</v>
      </c>
      <c r="AK32" s="94" t="e">
        <f t="shared" si="33"/>
        <v>#REF!</v>
      </c>
      <c r="AL32" s="94" t="e">
        <f t="shared" si="33"/>
        <v>#REF!</v>
      </c>
      <c r="AM32" s="94" t="e">
        <f t="shared" si="33"/>
        <v>#REF!</v>
      </c>
      <c r="AN32" s="94" t="e">
        <f t="shared" si="33"/>
        <v>#REF!</v>
      </c>
      <c r="AO32" s="94" t="e">
        <f t="shared" si="33"/>
        <v>#REF!</v>
      </c>
      <c r="AP32" s="95" t="e">
        <f t="shared" si="33"/>
        <v>#REF!</v>
      </c>
      <c r="AQ32" s="96"/>
      <c r="AS32" s="44">
        <f t="shared" ref="AS32:BD32" si="34">AS33/1000000</f>
        <v>0</v>
      </c>
      <c r="AT32" s="44">
        <f t="shared" si="34"/>
        <v>0</v>
      </c>
      <c r="AU32" s="44">
        <f t="shared" si="34"/>
        <v>0</v>
      </c>
      <c r="AV32" s="44">
        <f t="shared" si="34"/>
        <v>0</v>
      </c>
      <c r="AW32" s="44">
        <f t="shared" si="34"/>
        <v>0</v>
      </c>
      <c r="AX32" s="44">
        <f t="shared" si="34"/>
        <v>0</v>
      </c>
      <c r="AY32" s="44">
        <f t="shared" si="34"/>
        <v>0</v>
      </c>
      <c r="AZ32" s="44">
        <f t="shared" si="34"/>
        <v>0</v>
      </c>
      <c r="BA32" s="44">
        <f t="shared" si="34"/>
        <v>0</v>
      </c>
      <c r="BB32" s="44">
        <f t="shared" si="34"/>
        <v>0</v>
      </c>
      <c r="BC32" s="44">
        <f t="shared" si="34"/>
        <v>0</v>
      </c>
      <c r="BD32" s="44">
        <f t="shared" si="34"/>
        <v>0</v>
      </c>
    </row>
    <row r="33" spans="1:43" ht="27" customHeight="1">
      <c r="A33" s="81">
        <v>6</v>
      </c>
      <c r="B33" s="89" t="s">
        <v>135</v>
      </c>
      <c r="C33" s="90" t="s">
        <v>116</v>
      </c>
      <c r="D33" s="91"/>
      <c r="E33" s="84"/>
      <c r="F33" s="84"/>
      <c r="G33" s="82"/>
      <c r="H33" s="82"/>
      <c r="I33" s="84"/>
      <c r="J33" s="82"/>
      <c r="K33" s="130"/>
      <c r="L33" s="90">
        <v>114.4</v>
      </c>
      <c r="M33" s="131"/>
      <c r="N33" s="130"/>
      <c r="O33" s="90">
        <v>110.5</v>
      </c>
      <c r="P33" s="131"/>
      <c r="Q33" s="130"/>
      <c r="R33" s="90">
        <v>105.2</v>
      </c>
      <c r="S33" s="131"/>
      <c r="T33" s="130"/>
      <c r="U33" s="90">
        <v>105</v>
      </c>
      <c r="V33" s="118"/>
      <c r="W33" s="92"/>
      <c r="X33" s="90">
        <v>105</v>
      </c>
      <c r="Y33" s="118"/>
      <c r="Z33" s="92"/>
      <c r="AA33" s="90">
        <v>105</v>
      </c>
      <c r="AB33" s="57"/>
      <c r="AC33" s="160"/>
      <c r="AD33" s="66"/>
      <c r="AE33" s="161"/>
      <c r="AF33" s="66"/>
      <c r="AG33" s="66"/>
      <c r="AH33" s="161"/>
      <c r="AI33" s="66"/>
      <c r="AJ33" s="66"/>
      <c r="AK33" s="161"/>
      <c r="AL33" s="66"/>
      <c r="AM33" s="66"/>
      <c r="AN33" s="161"/>
      <c r="AO33" s="66"/>
      <c r="AP33" s="66"/>
      <c r="AQ33" s="162"/>
    </row>
    <row r="34" spans="1:43" ht="20.25" customHeight="1">
      <c r="A34" s="81">
        <v>7</v>
      </c>
      <c r="B34" s="89" t="s">
        <v>136</v>
      </c>
      <c r="C34" s="90" t="s">
        <v>137</v>
      </c>
      <c r="D34" s="91"/>
      <c r="E34" s="84"/>
      <c r="F34" s="84"/>
      <c r="G34" s="82"/>
      <c r="H34" s="82"/>
      <c r="I34" s="84"/>
      <c r="J34" s="82"/>
      <c r="K34" s="130"/>
      <c r="L34" s="90">
        <v>464</v>
      </c>
      <c r="M34" s="131"/>
      <c r="N34" s="130"/>
      <c r="O34" s="163">
        <v>613</v>
      </c>
      <c r="P34" s="164"/>
      <c r="Q34" s="165"/>
      <c r="R34" s="163">
        <v>653</v>
      </c>
      <c r="S34" s="164" t="e">
        <f>R34*S32*S33</f>
        <v>#DIV/0!</v>
      </c>
      <c r="T34" s="130"/>
      <c r="U34" s="90">
        <v>691</v>
      </c>
      <c r="V34" s="118"/>
      <c r="W34" s="92"/>
      <c r="X34" s="90">
        <v>745</v>
      </c>
      <c r="Y34" s="118"/>
      <c r="Z34" s="92"/>
      <c r="AA34" s="90">
        <v>810</v>
      </c>
      <c r="AB34" s="57"/>
      <c r="AC34" s="160"/>
      <c r="AD34" s="66"/>
      <c r="AE34" s="161"/>
      <c r="AF34" s="66"/>
      <c r="AG34" s="66"/>
      <c r="AH34" s="161"/>
      <c r="AI34" s="66"/>
      <c r="AJ34" s="66"/>
      <c r="AK34" s="161"/>
      <c r="AL34" s="66"/>
      <c r="AM34" s="66"/>
      <c r="AN34" s="161"/>
      <c r="AO34" s="66"/>
      <c r="AP34" s="66"/>
      <c r="AQ34" s="162"/>
    </row>
    <row r="35" spans="1:43" ht="25.5" customHeight="1">
      <c r="A35" s="81">
        <v>8</v>
      </c>
      <c r="B35" s="89" t="s">
        <v>138</v>
      </c>
      <c r="C35" s="90" t="s">
        <v>133</v>
      </c>
      <c r="D35" s="91"/>
      <c r="E35" s="84"/>
      <c r="F35" s="84"/>
      <c r="G35" s="82"/>
      <c r="H35" s="82"/>
      <c r="I35" s="84"/>
      <c r="J35" s="82"/>
      <c r="K35" s="130"/>
      <c r="L35" s="90">
        <v>-103</v>
      </c>
      <c r="M35" s="131"/>
      <c r="N35" s="130"/>
      <c r="O35" s="90">
        <v>54</v>
      </c>
      <c r="P35" s="131"/>
      <c r="Q35" s="130"/>
      <c r="R35" s="90">
        <v>61</v>
      </c>
      <c r="S35" s="131"/>
      <c r="T35" s="130"/>
      <c r="U35" s="90">
        <v>68</v>
      </c>
      <c r="V35" s="118"/>
      <c r="W35" s="92"/>
      <c r="X35" s="90">
        <v>78</v>
      </c>
      <c r="Y35" s="118"/>
      <c r="Z35" s="92"/>
      <c r="AA35" s="90">
        <v>82</v>
      </c>
      <c r="AB35" s="57"/>
      <c r="AC35" s="160"/>
      <c r="AD35" s="66"/>
      <c r="AE35" s="161"/>
      <c r="AF35" s="66"/>
      <c r="AG35" s="66"/>
      <c r="AH35" s="161"/>
      <c r="AI35" s="66"/>
      <c r="AJ35" s="66"/>
      <c r="AK35" s="161"/>
      <c r="AL35" s="66"/>
      <c r="AM35" s="66"/>
      <c r="AN35" s="161"/>
      <c r="AO35" s="66"/>
      <c r="AP35" s="66"/>
      <c r="AQ35" s="162"/>
    </row>
    <row r="36" spans="1:43" ht="22.5" customHeight="1">
      <c r="A36" s="81">
        <v>9</v>
      </c>
      <c r="B36" s="89" t="s">
        <v>139</v>
      </c>
      <c r="C36" s="90" t="s">
        <v>116</v>
      </c>
      <c r="D36" s="91"/>
      <c r="E36" s="84"/>
      <c r="F36" s="84"/>
      <c r="G36" s="82"/>
      <c r="H36" s="82"/>
      <c r="I36" s="84"/>
      <c r="J36" s="82"/>
      <c r="K36" s="130"/>
      <c r="L36" s="90">
        <v>69</v>
      </c>
      <c r="M36" s="131"/>
      <c r="N36" s="130"/>
      <c r="O36" s="90">
        <v>87</v>
      </c>
      <c r="P36" s="131"/>
      <c r="Q36" s="130"/>
      <c r="R36" s="90">
        <v>91</v>
      </c>
      <c r="S36" s="131"/>
      <c r="T36" s="130"/>
      <c r="U36" s="90">
        <v>91</v>
      </c>
      <c r="V36" s="118"/>
      <c r="W36" s="92"/>
      <c r="X36" s="90">
        <v>91</v>
      </c>
      <c r="Y36" s="118"/>
      <c r="Z36" s="92"/>
      <c r="AA36" s="90">
        <v>92</v>
      </c>
      <c r="AB36" s="57"/>
      <c r="AC36" s="160"/>
      <c r="AD36" s="66"/>
      <c r="AE36" s="161"/>
      <c r="AF36" s="66"/>
      <c r="AG36" s="66"/>
      <c r="AH36" s="161"/>
      <c r="AI36" s="66"/>
      <c r="AJ36" s="66"/>
      <c r="AK36" s="161"/>
      <c r="AL36" s="66"/>
      <c r="AM36" s="66"/>
      <c r="AN36" s="161"/>
      <c r="AO36" s="66"/>
      <c r="AP36" s="66"/>
      <c r="AQ36" s="162"/>
    </row>
    <row r="37" spans="1:43" ht="19.5" customHeight="1" thickBot="1">
      <c r="A37" s="166">
        <v>10</v>
      </c>
      <c r="B37" s="167" t="s">
        <v>140</v>
      </c>
      <c r="C37" s="168" t="s">
        <v>141</v>
      </c>
      <c r="D37" s="169"/>
      <c r="E37" s="170"/>
      <c r="F37" s="170"/>
      <c r="G37" s="171"/>
      <c r="H37" s="171"/>
      <c r="I37" s="170"/>
      <c r="J37" s="171"/>
      <c r="K37" s="172"/>
      <c r="L37" s="168">
        <v>7411</v>
      </c>
      <c r="M37" s="173"/>
      <c r="N37" s="172"/>
      <c r="O37" s="168">
        <v>8670</v>
      </c>
      <c r="P37" s="173"/>
      <c r="Q37" s="172"/>
      <c r="R37" s="168">
        <v>10231</v>
      </c>
      <c r="S37" s="173"/>
      <c r="T37" s="172"/>
      <c r="U37" s="168">
        <v>10832</v>
      </c>
      <c r="V37" s="174"/>
      <c r="W37" s="175"/>
      <c r="X37" s="168">
        <v>11474</v>
      </c>
      <c r="Y37" s="174"/>
      <c r="Z37" s="175"/>
      <c r="AA37" s="168">
        <v>12152</v>
      </c>
      <c r="AB37" s="57"/>
      <c r="AC37" s="160"/>
      <c r="AD37" s="66"/>
      <c r="AE37" s="161"/>
      <c r="AF37" s="66"/>
      <c r="AG37" s="66"/>
      <c r="AH37" s="161"/>
      <c r="AI37" s="66"/>
      <c r="AJ37" s="66"/>
      <c r="AK37" s="161"/>
      <c r="AL37" s="66"/>
      <c r="AM37" s="66"/>
      <c r="AN37" s="161"/>
      <c r="AO37" s="66"/>
      <c r="AP37" s="66"/>
      <c r="AQ37" s="162"/>
    </row>
    <row r="38" spans="1:43" ht="18.75" hidden="1" customHeight="1">
      <c r="A38" s="176"/>
      <c r="B38" s="177"/>
      <c r="C38" s="176"/>
      <c r="D38" s="176"/>
      <c r="E38" s="176"/>
      <c r="F38" s="176"/>
      <c r="G38" s="178"/>
      <c r="H38" s="178"/>
      <c r="I38" s="176"/>
      <c r="J38" s="178"/>
      <c r="K38" s="178"/>
      <c r="L38" s="176"/>
      <c r="M38" s="178"/>
      <c r="N38" s="178"/>
      <c r="O38" s="176"/>
      <c r="P38" s="178"/>
      <c r="Q38" s="178"/>
      <c r="R38" s="176"/>
      <c r="S38" s="178"/>
      <c r="T38" s="178"/>
      <c r="U38" s="176"/>
      <c r="V38" s="162"/>
      <c r="W38" s="176"/>
      <c r="X38" s="176"/>
      <c r="Y38" s="162"/>
      <c r="Z38" s="176"/>
      <c r="AA38" s="176"/>
      <c r="AB38" s="178"/>
      <c r="AC38" s="179"/>
      <c r="AD38" s="176"/>
      <c r="AE38" s="162"/>
      <c r="AF38" s="176"/>
      <c r="AG38" s="176"/>
      <c r="AH38" s="162"/>
      <c r="AI38" s="176"/>
      <c r="AJ38" s="176"/>
      <c r="AK38" s="162"/>
      <c r="AL38" s="176"/>
      <c r="AM38" s="176"/>
      <c r="AN38" s="162"/>
      <c r="AO38" s="176"/>
      <c r="AP38" s="176"/>
      <c r="AQ38" s="162"/>
    </row>
    <row r="39" spans="1:43" ht="18.75" hidden="1" customHeight="1">
      <c r="A39" s="176"/>
      <c r="B39" s="177"/>
      <c r="C39" s="176"/>
      <c r="D39" s="176"/>
      <c r="E39" s="176"/>
      <c r="F39" s="176"/>
      <c r="G39" s="178"/>
      <c r="H39" s="178"/>
      <c r="I39" s="176"/>
      <c r="J39" s="178"/>
      <c r="K39" s="178"/>
      <c r="L39" s="176"/>
      <c r="M39" s="178"/>
      <c r="N39" s="178"/>
      <c r="O39" s="176"/>
      <c r="P39" s="178"/>
      <c r="Q39" s="178"/>
      <c r="R39" s="176"/>
      <c r="S39" s="178"/>
      <c r="T39" s="178"/>
      <c r="U39" s="176"/>
      <c r="V39" s="162"/>
      <c r="W39" s="176"/>
      <c r="X39" s="176"/>
      <c r="Y39" s="162"/>
      <c r="Z39" s="176"/>
      <c r="AA39" s="176"/>
      <c r="AB39" s="178"/>
      <c r="AC39" s="179"/>
      <c r="AD39" s="176"/>
      <c r="AE39" s="162"/>
      <c r="AF39" s="176"/>
      <c r="AG39" s="176"/>
      <c r="AH39" s="162"/>
      <c r="AI39" s="176"/>
      <c r="AJ39" s="176"/>
      <c r="AK39" s="162"/>
      <c r="AL39" s="176"/>
      <c r="AM39" s="176"/>
      <c r="AN39" s="162"/>
      <c r="AO39" s="176"/>
      <c r="AP39" s="176"/>
      <c r="AQ39" s="162"/>
    </row>
    <row r="40" spans="1:43" ht="18.75" hidden="1" customHeight="1">
      <c r="A40" s="176"/>
      <c r="B40" s="177"/>
      <c r="C40" s="176"/>
      <c r="D40" s="176"/>
      <c r="E40" s="176"/>
      <c r="F40" s="176"/>
      <c r="G40" s="178"/>
      <c r="H40" s="178"/>
      <c r="I40" s="176"/>
      <c r="J40" s="178"/>
      <c r="K40" s="178"/>
      <c r="L40" s="176"/>
      <c r="M40" s="178"/>
      <c r="N40" s="178"/>
      <c r="O40" s="176"/>
      <c r="P40" s="178"/>
      <c r="Q40" s="178"/>
      <c r="R40" s="176"/>
      <c r="S40" s="178"/>
      <c r="T40" s="178"/>
      <c r="U40" s="176"/>
      <c r="V40" s="162"/>
      <c r="W40" s="176"/>
      <c r="X40" s="176"/>
      <c r="Y40" s="162"/>
      <c r="Z40" s="176"/>
      <c r="AA40" s="176"/>
      <c r="AB40" s="178"/>
      <c r="AC40" s="179"/>
      <c r="AD40" s="176"/>
      <c r="AE40" s="162"/>
      <c r="AF40" s="176"/>
      <c r="AG40" s="176"/>
      <c r="AH40" s="162"/>
      <c r="AI40" s="176"/>
      <c r="AJ40" s="176"/>
      <c r="AK40" s="162"/>
      <c r="AL40" s="176"/>
      <c r="AM40" s="176"/>
      <c r="AN40" s="162"/>
      <c r="AO40" s="176"/>
      <c r="AP40" s="176"/>
      <c r="AQ40" s="162"/>
    </row>
    <row r="41" spans="1:43" ht="18.75" hidden="1" customHeight="1">
      <c r="A41" s="176"/>
      <c r="B41" s="177"/>
      <c r="C41" s="176"/>
      <c r="D41" s="176"/>
      <c r="E41" s="176"/>
      <c r="F41" s="176"/>
      <c r="G41" s="178"/>
      <c r="H41" s="178"/>
      <c r="I41" s="176"/>
      <c r="J41" s="178"/>
      <c r="K41" s="178"/>
      <c r="L41" s="176"/>
      <c r="M41" s="178"/>
      <c r="N41" s="178"/>
      <c r="O41" s="176"/>
      <c r="P41" s="178"/>
      <c r="Q41" s="178"/>
      <c r="R41" s="176"/>
      <c r="S41" s="178"/>
      <c r="T41" s="178"/>
      <c r="U41" s="176"/>
      <c r="V41" s="162"/>
      <c r="W41" s="176"/>
      <c r="X41" s="176"/>
      <c r="Y41" s="162"/>
      <c r="Z41" s="176"/>
      <c r="AA41" s="176"/>
      <c r="AB41" s="178"/>
      <c r="AC41" s="179"/>
      <c r="AD41" s="176"/>
      <c r="AE41" s="162"/>
      <c r="AF41" s="176"/>
      <c r="AG41" s="176"/>
      <c r="AH41" s="162"/>
      <c r="AI41" s="176"/>
      <c r="AJ41" s="176"/>
      <c r="AK41" s="162"/>
      <c r="AL41" s="176"/>
      <c r="AM41" s="176"/>
      <c r="AN41" s="162"/>
      <c r="AO41" s="176"/>
      <c r="AP41" s="176"/>
      <c r="AQ41" s="162"/>
    </row>
    <row r="42" spans="1:43" ht="28.5" hidden="1" customHeight="1"/>
    <row r="43" spans="1:43" ht="18.75" hidden="1" customHeight="1">
      <c r="AG43" s="260" t="s">
        <v>142</v>
      </c>
      <c r="AH43" s="260"/>
      <c r="AI43" s="260"/>
      <c r="AJ43" s="260"/>
    </row>
  </sheetData>
  <mergeCells count="18">
    <mergeCell ref="B5:B6"/>
    <mergeCell ref="C5:C6"/>
    <mergeCell ref="A1:AP1"/>
    <mergeCell ref="A3:AP3"/>
    <mergeCell ref="A2:AP2"/>
    <mergeCell ref="A5:A6"/>
    <mergeCell ref="AP5:AP6"/>
    <mergeCell ref="AD5:AD6"/>
    <mergeCell ref="AM5:AM6"/>
    <mergeCell ref="AJ5:AJ6"/>
    <mergeCell ref="AG5:AG6"/>
    <mergeCell ref="D5:D6"/>
    <mergeCell ref="AG43:AJ43"/>
    <mergeCell ref="E5:E6"/>
    <mergeCell ref="F5:F6"/>
    <mergeCell ref="I5:I6"/>
    <mergeCell ref="L5:L6"/>
    <mergeCell ref="O5:AA5"/>
  </mergeCells>
  <phoneticPr fontId="2" type="noConversion"/>
  <pageMargins left="0.64" right="0.19685039370078741" top="0.25" bottom="0.19685039370078741" header="0.22" footer="0.19685039370078741"/>
  <pageSetup paperSize="9"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75" zoomScaleNormal="100" workbookViewId="0">
      <selection activeCell="B17" sqref="B17"/>
    </sheetView>
  </sheetViews>
  <sheetFormatPr defaultRowHeight="12.75"/>
  <cols>
    <col min="1" max="1" width="24.28515625" style="9" customWidth="1"/>
    <col min="2" max="2" width="32.85546875" style="9" customWidth="1"/>
    <col min="3" max="3" width="16.28515625" style="9" customWidth="1"/>
    <col min="4" max="4" width="18.5703125" style="9" customWidth="1"/>
    <col min="5" max="5" width="9.5703125" style="9" customWidth="1"/>
    <col min="6" max="10" width="9.140625" style="9"/>
    <col min="11" max="11" width="26.42578125" style="9" customWidth="1"/>
    <col min="12" max="16384" width="9.140625" style="9"/>
  </cols>
  <sheetData>
    <row r="1" spans="1:11" ht="16.5" customHeight="1"/>
    <row r="2" spans="1:11" ht="18">
      <c r="A2" s="249" t="s">
        <v>30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1" ht="18">
      <c r="A3" s="249" t="s">
        <v>57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</row>
    <row r="4" spans="1:11" ht="18">
      <c r="A4" s="249" t="s">
        <v>31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6" spans="1:11" ht="42" customHeight="1">
      <c r="A6" s="280" t="s">
        <v>32</v>
      </c>
      <c r="B6" s="280" t="s">
        <v>33</v>
      </c>
      <c r="C6" s="280" t="s">
        <v>34</v>
      </c>
      <c r="D6" s="280" t="s">
        <v>71</v>
      </c>
      <c r="E6" s="279" t="s">
        <v>72</v>
      </c>
      <c r="F6" s="279"/>
      <c r="G6" s="279"/>
      <c r="H6" s="279"/>
      <c r="I6" s="279"/>
      <c r="J6" s="279"/>
      <c r="K6" s="280" t="s">
        <v>35</v>
      </c>
    </row>
    <row r="7" spans="1:11" ht="18.75">
      <c r="A7" s="281"/>
      <c r="B7" s="281"/>
      <c r="C7" s="281"/>
      <c r="D7" s="281"/>
      <c r="E7" s="277" t="s">
        <v>2</v>
      </c>
      <c r="F7" s="274" t="s">
        <v>36</v>
      </c>
      <c r="G7" s="275"/>
      <c r="H7" s="275"/>
      <c r="I7" s="275"/>
      <c r="J7" s="276"/>
      <c r="K7" s="281"/>
    </row>
    <row r="8" spans="1:11" ht="18.75">
      <c r="A8" s="282"/>
      <c r="B8" s="282"/>
      <c r="C8" s="282"/>
      <c r="D8" s="282"/>
      <c r="E8" s="278"/>
      <c r="F8" s="42">
        <v>2011</v>
      </c>
      <c r="G8" s="42">
        <v>2012</v>
      </c>
      <c r="H8" s="42">
        <v>2013</v>
      </c>
      <c r="I8" s="42">
        <v>2014</v>
      </c>
      <c r="J8" s="42">
        <v>2015</v>
      </c>
      <c r="K8" s="282"/>
    </row>
    <row r="9" spans="1:11" ht="18.75">
      <c r="A9" s="271" t="s">
        <v>82</v>
      </c>
      <c r="B9" s="272"/>
      <c r="C9" s="272"/>
      <c r="D9" s="272"/>
      <c r="E9" s="272"/>
      <c r="F9" s="272"/>
      <c r="G9" s="272"/>
      <c r="H9" s="272"/>
      <c r="I9" s="272"/>
      <c r="J9" s="272"/>
      <c r="K9" s="273"/>
    </row>
    <row r="10" spans="1:11" ht="93" customHeight="1">
      <c r="A10" s="36" t="s">
        <v>88</v>
      </c>
      <c r="B10" s="37" t="s">
        <v>173</v>
      </c>
      <c r="C10" s="37" t="s">
        <v>55</v>
      </c>
      <c r="D10" s="37" t="s">
        <v>51</v>
      </c>
      <c r="E10" s="38">
        <v>8500</v>
      </c>
      <c r="F10" s="38">
        <v>8500</v>
      </c>
      <c r="G10" s="39"/>
      <c r="H10" s="39"/>
      <c r="I10" s="39"/>
      <c r="J10" s="39"/>
      <c r="K10" s="25" t="s">
        <v>83</v>
      </c>
    </row>
    <row r="11" spans="1:11" ht="93.75">
      <c r="A11" s="36" t="s">
        <v>87</v>
      </c>
      <c r="B11" s="37" t="s">
        <v>75</v>
      </c>
      <c r="C11" s="37" t="s">
        <v>172</v>
      </c>
      <c r="D11" s="37" t="s">
        <v>51</v>
      </c>
      <c r="E11" s="38">
        <v>9600</v>
      </c>
      <c r="F11" s="38">
        <v>6000</v>
      </c>
      <c r="G11" s="38">
        <v>3600</v>
      </c>
      <c r="H11" s="38"/>
      <c r="I11" s="38"/>
      <c r="J11" s="38"/>
      <c r="K11" s="25" t="s">
        <v>83</v>
      </c>
    </row>
    <row r="12" spans="1:11" ht="93.75">
      <c r="A12" s="36" t="s">
        <v>86</v>
      </c>
      <c r="B12" s="37" t="s">
        <v>76</v>
      </c>
      <c r="C12" s="37" t="s">
        <v>77</v>
      </c>
      <c r="D12" s="37" t="s">
        <v>51</v>
      </c>
      <c r="E12" s="38">
        <v>2800</v>
      </c>
      <c r="F12" s="38">
        <v>2800</v>
      </c>
      <c r="G12" s="38"/>
      <c r="H12" s="38"/>
      <c r="I12" s="38"/>
      <c r="J12" s="38"/>
      <c r="K12" s="25" t="s">
        <v>83</v>
      </c>
    </row>
    <row r="13" spans="1:11" ht="65.25" customHeight="1">
      <c r="A13" s="36" t="s">
        <v>85</v>
      </c>
      <c r="B13" s="37" t="s">
        <v>78</v>
      </c>
      <c r="C13" s="37" t="s">
        <v>81</v>
      </c>
      <c r="D13" s="37" t="s">
        <v>39</v>
      </c>
      <c r="E13" s="38">
        <v>6200</v>
      </c>
      <c r="F13" s="38">
        <v>2000</v>
      </c>
      <c r="G13" s="38">
        <v>3200</v>
      </c>
      <c r="H13" s="38">
        <v>1000</v>
      </c>
      <c r="I13" s="38"/>
      <c r="J13" s="38"/>
      <c r="K13" s="25" t="s">
        <v>84</v>
      </c>
    </row>
    <row r="14" spans="1:11" ht="64.5" customHeight="1">
      <c r="A14" s="36" t="s">
        <v>79</v>
      </c>
      <c r="B14" s="37" t="s">
        <v>80</v>
      </c>
      <c r="C14" s="37" t="s">
        <v>77</v>
      </c>
      <c r="D14" s="37" t="s">
        <v>51</v>
      </c>
      <c r="E14" s="38">
        <v>1500</v>
      </c>
      <c r="F14" s="38">
        <v>1500</v>
      </c>
      <c r="G14" s="38"/>
      <c r="H14" s="38"/>
      <c r="I14" s="38"/>
      <c r="J14" s="38"/>
      <c r="K14" s="25" t="s">
        <v>84</v>
      </c>
    </row>
    <row r="15" spans="1:11" ht="58.5" customHeight="1">
      <c r="A15" s="36" t="s">
        <v>89</v>
      </c>
      <c r="B15" s="37" t="s">
        <v>90</v>
      </c>
      <c r="C15" s="37" t="s">
        <v>55</v>
      </c>
      <c r="D15" s="37" t="s">
        <v>91</v>
      </c>
      <c r="E15" s="38">
        <v>7900</v>
      </c>
      <c r="F15" s="38">
        <v>7900</v>
      </c>
      <c r="G15" s="38"/>
      <c r="H15" s="38"/>
      <c r="I15" s="38"/>
      <c r="J15" s="38"/>
      <c r="K15" s="25" t="s">
        <v>92</v>
      </c>
    </row>
    <row r="16" spans="1:11" ht="94.5" customHeight="1">
      <c r="A16" s="36" t="s">
        <v>179</v>
      </c>
      <c r="B16" s="37" t="s">
        <v>174</v>
      </c>
      <c r="C16" s="37" t="s">
        <v>175</v>
      </c>
      <c r="D16" s="37" t="s">
        <v>51</v>
      </c>
      <c r="E16" s="38">
        <v>2900</v>
      </c>
      <c r="F16" s="38"/>
      <c r="G16" s="38">
        <v>1000</v>
      </c>
      <c r="H16" s="38">
        <v>1900</v>
      </c>
      <c r="I16" s="38"/>
      <c r="J16" s="38"/>
      <c r="K16" s="25" t="s">
        <v>83</v>
      </c>
    </row>
    <row r="17" spans="1:11" ht="90" customHeight="1">
      <c r="A17" s="36" t="s">
        <v>180</v>
      </c>
      <c r="B17" s="37" t="s">
        <v>182</v>
      </c>
      <c r="C17" s="37" t="s">
        <v>177</v>
      </c>
      <c r="D17" s="37" t="s">
        <v>51</v>
      </c>
      <c r="E17" s="38">
        <v>3900</v>
      </c>
      <c r="F17" s="38"/>
      <c r="G17" s="38"/>
      <c r="H17" s="38">
        <v>3900</v>
      </c>
      <c r="I17" s="38"/>
      <c r="J17" s="38"/>
      <c r="K17" s="25" t="s">
        <v>83</v>
      </c>
    </row>
    <row r="18" spans="1:11" ht="97.5" customHeight="1">
      <c r="A18" s="36" t="s">
        <v>181</v>
      </c>
      <c r="B18" s="37" t="s">
        <v>176</v>
      </c>
      <c r="C18" s="37" t="s">
        <v>178</v>
      </c>
      <c r="D18" s="37" t="s">
        <v>51</v>
      </c>
      <c r="E18" s="38">
        <v>4100</v>
      </c>
      <c r="F18" s="38">
        <v>3000</v>
      </c>
      <c r="G18" s="38">
        <v>1100</v>
      </c>
      <c r="H18" s="38"/>
      <c r="I18" s="38"/>
      <c r="J18" s="38"/>
      <c r="K18" s="25" t="s">
        <v>83</v>
      </c>
    </row>
    <row r="19" spans="1:11" ht="18.75">
      <c r="A19" s="40" t="s">
        <v>53</v>
      </c>
      <c r="B19" s="36"/>
      <c r="C19" s="36"/>
      <c r="D19" s="36"/>
      <c r="E19" s="41">
        <f>SUM(E10:E18)</f>
        <v>47400</v>
      </c>
      <c r="F19" s="41">
        <f>SUM(F10:F18)</f>
        <v>31700</v>
      </c>
      <c r="G19" s="41">
        <f>SUM(G10:G18)</f>
        <v>8900</v>
      </c>
      <c r="H19" s="41">
        <f>SUM(H10:H18)</f>
        <v>6800</v>
      </c>
      <c r="I19" s="41">
        <f>SUM(I10:I14)</f>
        <v>0</v>
      </c>
      <c r="J19" s="41">
        <f>SUM(J10:J14)</f>
        <v>0</v>
      </c>
      <c r="K19" s="36"/>
    </row>
  </sheetData>
  <mergeCells count="12">
    <mergeCell ref="D6:D8"/>
    <mergeCell ref="K6:K8"/>
    <mergeCell ref="A9:K9"/>
    <mergeCell ref="F7:J7"/>
    <mergeCell ref="E7:E8"/>
    <mergeCell ref="A2:K2"/>
    <mergeCell ref="A3:K3"/>
    <mergeCell ref="A4:K4"/>
    <mergeCell ref="E6:J6"/>
    <mergeCell ref="A6:A8"/>
    <mergeCell ref="B6:B8"/>
    <mergeCell ref="C6:C8"/>
  </mergeCells>
  <phoneticPr fontId="2" type="noConversion"/>
  <pageMargins left="0.59055118110236227" right="0.59055118110236227" top="0.98425196850393704" bottom="0.98425196850393704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осн_показатели</vt:lpstr>
      <vt:lpstr>объемы</vt:lpstr>
      <vt:lpstr>МП</vt:lpstr>
      <vt:lpstr>Осн. ключ показбез стелз и ЛПХ</vt:lpstr>
      <vt:lpstr>потреб_рынок</vt:lpstr>
      <vt:lpstr>МП!Область_печати</vt:lpstr>
      <vt:lpstr>'Осн. ключ показбез стелз и ЛПХ'!Область_печати</vt:lpstr>
      <vt:lpstr>осн_показатели!Область_печати</vt:lpstr>
      <vt:lpstr>потреб_рынок!Область_печати</vt:lpstr>
    </vt:vector>
  </TitlesOfParts>
  <Company>Исполком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Бычкова И.А.</dc:creator>
  <cp:lastModifiedBy>Борисова</cp:lastModifiedBy>
  <cp:lastPrinted>2011-10-20T13:33:45Z</cp:lastPrinted>
  <dcterms:created xsi:type="dcterms:W3CDTF">2011-07-27T10:00:14Z</dcterms:created>
  <dcterms:modified xsi:type="dcterms:W3CDTF">2011-10-20T13:35:51Z</dcterms:modified>
</cp:coreProperties>
</file>